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FA0D94E9-4B5D-4469-82C5-F7BCA1D33BB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Z32" i="1" l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C22" i="1"/>
  <c r="HB22" i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C9" i="1"/>
  <c r="HB9" i="1"/>
  <c r="HB8" i="1"/>
  <c r="HC8" i="1" s="1"/>
  <c r="HB7" i="1"/>
  <c r="HC7" i="1" s="1"/>
  <c r="HA27" i="1" l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HA32" i="1"/>
  <c r="HB32" i="1"/>
  <c r="HC32" i="1" s="1"/>
  <c r="GX32" i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X23" i="1"/>
  <c r="GW23" i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 s="1"/>
  <c r="GC7" i="1"/>
  <c r="GD7" i="1"/>
  <c r="FQ32" i="1"/>
  <c r="FR17" i="1" s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/>
  <c r="DP9" i="1"/>
  <c r="DQ9" i="1" s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/>
  <c r="DK9" i="1"/>
  <c r="DL9" i="1" s="1"/>
  <c r="DK8" i="1"/>
  <c r="DL8" i="1" s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/>
  <c r="DF9" i="1"/>
  <c r="DG9" i="1" s="1"/>
  <c r="DF8" i="1"/>
  <c r="DG8" i="1" s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/>
  <c r="CR7" i="1"/>
  <c r="CJ32" i="1"/>
  <c r="CK16" i="1" s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 l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<sst xmlns="http://schemas.openxmlformats.org/spreadsheetml/2006/main" count="613" uniqueCount="197">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</sst>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J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16384" width="9.140625" style="2"/>
  </cols>
  <sheetData>
    <row r="1" spans="1:21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1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17" t="s">
        <v>29</v>
      </c>
      <c r="U3" s="121"/>
      <c r="V3" s="121"/>
      <c r="W3" s="117" t="s">
        <v>30</v>
      </c>
      <c r="X3" s="121"/>
      <c r="Y3" s="121"/>
      <c r="Z3" s="117" t="s">
        <v>31</v>
      </c>
      <c r="AA3" s="121"/>
      <c r="AB3" s="121"/>
      <c r="AC3" s="117" t="s">
        <v>33</v>
      </c>
      <c r="AD3" s="118"/>
      <c r="AE3" s="118"/>
      <c r="AF3" s="117" t="s">
        <v>34</v>
      </c>
      <c r="AG3" s="118"/>
      <c r="AH3" s="118"/>
      <c r="AI3" s="117" t="s">
        <v>38</v>
      </c>
      <c r="AJ3" s="118"/>
      <c r="AK3" s="118"/>
      <c r="AL3" s="117" t="s">
        <v>40</v>
      </c>
      <c r="AM3" s="118"/>
      <c r="AN3" s="118"/>
      <c r="AO3" s="117" t="s">
        <v>41</v>
      </c>
      <c r="AP3" s="118"/>
      <c r="AQ3" s="118"/>
      <c r="AR3" s="117" t="s">
        <v>42</v>
      </c>
      <c r="AS3" s="118"/>
      <c r="AT3" s="118"/>
      <c r="AU3" s="122" t="s">
        <v>44</v>
      </c>
      <c r="AV3" s="123"/>
      <c r="AW3" s="123"/>
      <c r="AX3" s="123"/>
      <c r="AY3" s="124"/>
      <c r="AZ3" s="114" t="s">
        <v>46</v>
      </c>
      <c r="BA3" s="115"/>
      <c r="BB3" s="115"/>
      <c r="BC3" s="115"/>
      <c r="BD3" s="116"/>
      <c r="BE3" s="114" t="s">
        <v>143</v>
      </c>
      <c r="BF3" s="115"/>
      <c r="BG3" s="115"/>
      <c r="BH3" s="115"/>
      <c r="BI3" s="116"/>
      <c r="BJ3" s="114" t="s">
        <v>162</v>
      </c>
      <c r="BK3" s="115"/>
      <c r="BL3" s="115"/>
      <c r="BM3" s="115"/>
      <c r="BN3" s="116"/>
      <c r="BO3" s="114" t="s">
        <v>163</v>
      </c>
      <c r="BP3" s="115"/>
      <c r="BQ3" s="115"/>
      <c r="BR3" s="115"/>
      <c r="BS3" s="116"/>
      <c r="BT3" s="114" t="s">
        <v>164</v>
      </c>
      <c r="BU3" s="115"/>
      <c r="BV3" s="115"/>
      <c r="BW3" s="115"/>
      <c r="BX3" s="116"/>
      <c r="BY3" s="114" t="s">
        <v>184</v>
      </c>
      <c r="BZ3" s="115"/>
      <c r="CA3" s="115"/>
      <c r="CB3" s="115"/>
      <c r="CC3" s="116"/>
      <c r="CD3" s="114" t="s">
        <v>165</v>
      </c>
      <c r="CE3" s="115"/>
      <c r="CF3" s="115"/>
      <c r="CG3" s="115"/>
      <c r="CH3" s="116"/>
      <c r="CI3" s="114" t="s">
        <v>166</v>
      </c>
      <c r="CJ3" s="115"/>
      <c r="CK3" s="115"/>
      <c r="CL3" s="115"/>
      <c r="CM3" s="116"/>
      <c r="CN3" s="114" t="s">
        <v>167</v>
      </c>
      <c r="CO3" s="115"/>
      <c r="CP3" s="115"/>
      <c r="CQ3" s="115"/>
      <c r="CR3" s="116"/>
      <c r="CS3" s="114" t="s">
        <v>168</v>
      </c>
      <c r="CT3" s="115"/>
      <c r="CU3" s="115"/>
      <c r="CV3" s="115"/>
      <c r="CW3" s="116"/>
      <c r="CX3" s="114" t="s">
        <v>169</v>
      </c>
      <c r="CY3" s="115"/>
      <c r="CZ3" s="115"/>
      <c r="DA3" s="115"/>
      <c r="DB3" s="116"/>
      <c r="DC3" s="114" t="s">
        <v>170</v>
      </c>
      <c r="DD3" s="115"/>
      <c r="DE3" s="115"/>
      <c r="DF3" s="115"/>
      <c r="DG3" s="116"/>
      <c r="DH3" s="114" t="s">
        <v>171</v>
      </c>
      <c r="DI3" s="115"/>
      <c r="DJ3" s="115"/>
      <c r="DK3" s="115"/>
      <c r="DL3" s="116"/>
      <c r="DM3" s="114" t="s">
        <v>172</v>
      </c>
      <c r="DN3" s="115"/>
      <c r="DO3" s="115"/>
      <c r="DP3" s="115"/>
      <c r="DQ3" s="116"/>
      <c r="DR3" s="114" t="s">
        <v>173</v>
      </c>
      <c r="DS3" s="115"/>
      <c r="DT3" s="115"/>
      <c r="DU3" s="115"/>
      <c r="DV3" s="116"/>
      <c r="DW3" s="114" t="s">
        <v>174</v>
      </c>
      <c r="DX3" s="115"/>
      <c r="DY3" s="115"/>
      <c r="DZ3" s="115"/>
      <c r="EA3" s="116"/>
      <c r="EB3" s="114" t="s">
        <v>180</v>
      </c>
      <c r="EC3" s="115"/>
      <c r="ED3" s="115"/>
      <c r="EE3" s="115"/>
      <c r="EF3" s="116"/>
      <c r="EG3" s="114" t="s">
        <v>183</v>
      </c>
      <c r="EH3" s="115"/>
      <c r="EI3" s="115"/>
      <c r="EJ3" s="115"/>
      <c r="EK3" s="116"/>
      <c r="EL3" s="114" t="s">
        <v>181</v>
      </c>
      <c r="EM3" s="115"/>
      <c r="EN3" s="115"/>
      <c r="EO3" s="115"/>
      <c r="EP3" s="116"/>
      <c r="EQ3" s="114" t="s">
        <v>182</v>
      </c>
      <c r="ER3" s="115"/>
      <c r="ES3" s="115"/>
      <c r="ET3" s="115"/>
      <c r="EU3" s="116"/>
      <c r="EV3" s="114" t="s">
        <v>185</v>
      </c>
      <c r="EW3" s="115"/>
      <c r="EX3" s="115"/>
      <c r="EY3" s="115"/>
      <c r="EZ3" s="116"/>
      <c r="FA3" s="114" t="s">
        <v>186</v>
      </c>
      <c r="FB3" s="115"/>
      <c r="FC3" s="115"/>
      <c r="FD3" s="115"/>
      <c r="FE3" s="116"/>
      <c r="FF3" s="114" t="s">
        <v>187</v>
      </c>
      <c r="FG3" s="115"/>
      <c r="FH3" s="115"/>
      <c r="FI3" s="115"/>
      <c r="FJ3" s="116"/>
      <c r="FK3" s="114" t="s">
        <v>188</v>
      </c>
      <c r="FL3" s="115"/>
      <c r="FM3" s="115"/>
      <c r="FN3" s="115"/>
      <c r="FO3" s="116"/>
      <c r="FP3" s="114" t="s">
        <v>189</v>
      </c>
      <c r="FQ3" s="115"/>
      <c r="FR3" s="115"/>
      <c r="FS3" s="115"/>
      <c r="FT3" s="116"/>
      <c r="FU3" s="114" t="s">
        <v>190</v>
      </c>
      <c r="FV3" s="115"/>
      <c r="FW3" s="115"/>
      <c r="FX3" s="115"/>
      <c r="FY3" s="116"/>
      <c r="FZ3" s="114" t="s">
        <v>191</v>
      </c>
      <c r="GA3" s="115"/>
      <c r="GB3" s="115"/>
      <c r="GC3" s="115"/>
      <c r="GD3" s="116"/>
      <c r="GE3" s="114" t="s">
        <v>192</v>
      </c>
      <c r="GF3" s="115"/>
      <c r="GG3" s="115"/>
      <c r="GH3" s="115"/>
      <c r="GI3" s="116"/>
      <c r="GJ3" s="114" t="s">
        <v>193</v>
      </c>
      <c r="GK3" s="115"/>
      <c r="GL3" s="115"/>
      <c r="GM3" s="115"/>
      <c r="GN3" s="116"/>
      <c r="GO3" s="114" t="s">
        <v>194</v>
      </c>
      <c r="GP3" s="115"/>
      <c r="GQ3" s="115"/>
      <c r="GR3" s="115"/>
      <c r="GS3" s="116"/>
      <c r="GT3" s="114" t="s">
        <v>195</v>
      </c>
      <c r="GU3" s="115"/>
      <c r="GV3" s="115"/>
      <c r="GW3" s="115"/>
      <c r="GX3" s="116"/>
      <c r="GY3" s="114" t="s">
        <v>196</v>
      </c>
      <c r="GZ3" s="115"/>
      <c r="HA3" s="115"/>
      <c r="HB3" s="115"/>
      <c r="HC3" s="116"/>
    </row>
    <row r="4" spans="1:21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2" t="s">
        <v>9</v>
      </c>
      <c r="BN4" s="113"/>
      <c r="BO4" s="15" t="s">
        <v>6</v>
      </c>
      <c r="BP4" s="65" t="s">
        <v>7</v>
      </c>
      <c r="BQ4" s="16" t="s">
        <v>8</v>
      </c>
      <c r="BR4" s="112" t="s">
        <v>9</v>
      </c>
      <c r="BS4" s="113"/>
      <c r="BT4" s="15" t="s">
        <v>6</v>
      </c>
      <c r="BU4" s="65" t="s">
        <v>7</v>
      </c>
      <c r="BV4" s="16" t="s">
        <v>8</v>
      </c>
      <c r="BW4" s="112" t="s">
        <v>9</v>
      </c>
      <c r="BX4" s="113"/>
      <c r="BY4" s="15" t="s">
        <v>6</v>
      </c>
      <c r="BZ4" s="65" t="s">
        <v>7</v>
      </c>
      <c r="CA4" s="16" t="s">
        <v>8</v>
      </c>
      <c r="CB4" s="112" t="s">
        <v>9</v>
      </c>
      <c r="CC4" s="113"/>
      <c r="CD4" s="15" t="s">
        <v>6</v>
      </c>
      <c r="CE4" s="65" t="s">
        <v>7</v>
      </c>
      <c r="CF4" s="16" t="s">
        <v>8</v>
      </c>
      <c r="CG4" s="112" t="s">
        <v>9</v>
      </c>
      <c r="CH4" s="113"/>
      <c r="CI4" s="15" t="s">
        <v>6</v>
      </c>
      <c r="CJ4" s="65" t="s">
        <v>7</v>
      </c>
      <c r="CK4" s="16" t="s">
        <v>8</v>
      </c>
      <c r="CL4" s="112" t="s">
        <v>9</v>
      </c>
      <c r="CM4" s="113"/>
      <c r="CN4" s="15" t="s">
        <v>6</v>
      </c>
      <c r="CO4" s="65" t="s">
        <v>7</v>
      </c>
      <c r="CP4" s="16" t="s">
        <v>8</v>
      </c>
      <c r="CQ4" s="112" t="s">
        <v>9</v>
      </c>
      <c r="CR4" s="113"/>
      <c r="CS4" s="15" t="s">
        <v>6</v>
      </c>
      <c r="CT4" s="65" t="s">
        <v>7</v>
      </c>
      <c r="CU4" s="16" t="s">
        <v>8</v>
      </c>
      <c r="CV4" s="112" t="s">
        <v>9</v>
      </c>
      <c r="CW4" s="113"/>
      <c r="CX4" s="15" t="s">
        <v>6</v>
      </c>
      <c r="CY4" s="65" t="s">
        <v>7</v>
      </c>
      <c r="CZ4" s="16" t="s">
        <v>8</v>
      </c>
      <c r="DA4" s="112" t="s">
        <v>9</v>
      </c>
      <c r="DB4" s="113"/>
      <c r="DC4" s="15" t="s">
        <v>6</v>
      </c>
      <c r="DD4" s="65" t="s">
        <v>7</v>
      </c>
      <c r="DE4" s="16" t="s">
        <v>8</v>
      </c>
      <c r="DF4" s="112" t="s">
        <v>9</v>
      </c>
      <c r="DG4" s="113"/>
      <c r="DH4" s="15" t="s">
        <v>6</v>
      </c>
      <c r="DI4" s="65" t="s">
        <v>7</v>
      </c>
      <c r="DJ4" s="16" t="s">
        <v>8</v>
      </c>
      <c r="DK4" s="112" t="s">
        <v>9</v>
      </c>
      <c r="DL4" s="113"/>
      <c r="DM4" s="15" t="s">
        <v>6</v>
      </c>
      <c r="DN4" s="65" t="s">
        <v>7</v>
      </c>
      <c r="DO4" s="16" t="s">
        <v>8</v>
      </c>
      <c r="DP4" s="112" t="s">
        <v>9</v>
      </c>
      <c r="DQ4" s="113"/>
      <c r="DR4" s="15" t="s">
        <v>6</v>
      </c>
      <c r="DS4" s="65" t="s">
        <v>7</v>
      </c>
      <c r="DT4" s="16" t="s">
        <v>8</v>
      </c>
      <c r="DU4" s="112" t="s">
        <v>9</v>
      </c>
      <c r="DV4" s="113"/>
      <c r="DW4" s="15" t="s">
        <v>6</v>
      </c>
      <c r="DX4" s="65" t="s">
        <v>7</v>
      </c>
      <c r="DY4" s="16" t="s">
        <v>8</v>
      </c>
      <c r="DZ4" s="112" t="s">
        <v>9</v>
      </c>
      <c r="EA4" s="113"/>
      <c r="EB4" s="15" t="s">
        <v>6</v>
      </c>
      <c r="EC4" s="65" t="s">
        <v>7</v>
      </c>
      <c r="ED4" s="16" t="s">
        <v>8</v>
      </c>
      <c r="EE4" s="112" t="s">
        <v>9</v>
      </c>
      <c r="EF4" s="113"/>
      <c r="EG4" s="15" t="s">
        <v>6</v>
      </c>
      <c r="EH4" s="65" t="s">
        <v>7</v>
      </c>
      <c r="EI4" s="16" t="s">
        <v>8</v>
      </c>
      <c r="EJ4" s="112" t="s">
        <v>9</v>
      </c>
      <c r="EK4" s="113"/>
      <c r="EL4" s="15" t="s">
        <v>6</v>
      </c>
      <c r="EM4" s="65" t="s">
        <v>7</v>
      </c>
      <c r="EN4" s="16" t="s">
        <v>8</v>
      </c>
      <c r="EO4" s="112" t="s">
        <v>9</v>
      </c>
      <c r="EP4" s="113"/>
      <c r="EQ4" s="15" t="s">
        <v>6</v>
      </c>
      <c r="ER4" s="65" t="s">
        <v>7</v>
      </c>
      <c r="ES4" s="16" t="s">
        <v>8</v>
      </c>
      <c r="ET4" s="112" t="s">
        <v>9</v>
      </c>
      <c r="EU4" s="113"/>
      <c r="EV4" s="15" t="s">
        <v>6</v>
      </c>
      <c r="EW4" s="65" t="s">
        <v>7</v>
      </c>
      <c r="EX4" s="16" t="s">
        <v>8</v>
      </c>
      <c r="EY4" s="112" t="s">
        <v>9</v>
      </c>
      <c r="EZ4" s="113"/>
      <c r="FA4" s="15" t="s">
        <v>6</v>
      </c>
      <c r="FB4" s="65" t="s">
        <v>7</v>
      </c>
      <c r="FC4" s="16" t="s">
        <v>8</v>
      </c>
      <c r="FD4" s="112" t="s">
        <v>9</v>
      </c>
      <c r="FE4" s="113"/>
      <c r="FF4" s="15" t="s">
        <v>6</v>
      </c>
      <c r="FG4" s="65" t="s">
        <v>7</v>
      </c>
      <c r="FH4" s="16" t="s">
        <v>8</v>
      </c>
      <c r="FI4" s="112" t="s">
        <v>9</v>
      </c>
      <c r="FJ4" s="113"/>
      <c r="FK4" s="15" t="s">
        <v>6</v>
      </c>
      <c r="FL4" s="65" t="s">
        <v>7</v>
      </c>
      <c r="FM4" s="16" t="s">
        <v>8</v>
      </c>
      <c r="FN4" s="112" t="s">
        <v>9</v>
      </c>
      <c r="FO4" s="113"/>
      <c r="FP4" s="15" t="s">
        <v>6</v>
      </c>
      <c r="FQ4" s="65" t="s">
        <v>7</v>
      </c>
      <c r="FR4" s="16" t="s">
        <v>8</v>
      </c>
      <c r="FS4" s="112" t="s">
        <v>9</v>
      </c>
      <c r="FT4" s="113"/>
      <c r="FU4" s="15" t="s">
        <v>6</v>
      </c>
      <c r="FV4" s="65" t="s">
        <v>7</v>
      </c>
      <c r="FW4" s="16" t="s">
        <v>8</v>
      </c>
      <c r="FX4" s="112" t="s">
        <v>9</v>
      </c>
      <c r="FY4" s="113"/>
      <c r="FZ4" s="15" t="s">
        <v>6</v>
      </c>
      <c r="GA4" s="65" t="s">
        <v>7</v>
      </c>
      <c r="GB4" s="16" t="s">
        <v>8</v>
      </c>
      <c r="GC4" s="112" t="s">
        <v>9</v>
      </c>
      <c r="GD4" s="113"/>
      <c r="GE4" s="15" t="s">
        <v>6</v>
      </c>
      <c r="GF4" s="65" t="s">
        <v>7</v>
      </c>
      <c r="GG4" s="16" t="s">
        <v>8</v>
      </c>
      <c r="GH4" s="112" t="s">
        <v>9</v>
      </c>
      <c r="GI4" s="113"/>
      <c r="GJ4" s="15" t="s">
        <v>6</v>
      </c>
      <c r="GK4" s="65" t="s">
        <v>7</v>
      </c>
      <c r="GL4" s="16" t="s">
        <v>8</v>
      </c>
      <c r="GM4" s="112" t="s">
        <v>9</v>
      </c>
      <c r="GN4" s="113"/>
      <c r="GO4" s="15" t="s">
        <v>6</v>
      </c>
      <c r="GP4" s="65" t="s">
        <v>7</v>
      </c>
      <c r="GQ4" s="16" t="s">
        <v>8</v>
      </c>
      <c r="GR4" s="112" t="s">
        <v>9</v>
      </c>
      <c r="GS4" s="113"/>
      <c r="GT4" s="15" t="s">
        <v>6</v>
      </c>
      <c r="GU4" s="65" t="s">
        <v>7</v>
      </c>
      <c r="GV4" s="16" t="s">
        <v>8</v>
      </c>
      <c r="GW4" s="112" t="s">
        <v>9</v>
      </c>
      <c r="GX4" s="113"/>
      <c r="GY4" s="15" t="s">
        <v>6</v>
      </c>
      <c r="GZ4" s="65" t="s">
        <v>7</v>
      </c>
      <c r="HA4" s="16" t="s">
        <v>8</v>
      </c>
      <c r="HB4" s="112" t="s">
        <v>9</v>
      </c>
      <c r="HC4" s="113"/>
    </row>
    <row r="5" spans="1:21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</row>
    <row r="6" spans="1:21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</row>
    <row r="7" spans="1:21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</row>
    <row r="8" spans="1:211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</row>
    <row r="9" spans="1:21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</row>
    <row r="10" spans="1:21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</row>
    <row r="11" spans="1:21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</row>
    <row r="12" spans="1:21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</row>
    <row r="13" spans="1:21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</row>
    <row r="14" spans="1:21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</row>
    <row r="15" spans="1:21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</row>
    <row r="16" spans="1:21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8.5446248895959271E-3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8.4546874491793003E-3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103">GZ16/GZ$32</f>
        <v>8.6149027165828545E-3</v>
      </c>
      <c r="HB16" s="67">
        <f t="shared" ref="HB16:HB30" si="104">IF(GZ16&lt;0,"Error",IF(AND(GU16=0,GZ16&gt;0),"New Comer",GZ16-GU16))</f>
        <v>78062338.599999428</v>
      </c>
      <c r="HC16" s="68">
        <f t="shared" ref="HC16:HC30" si="105">IF(AND(GU16=0,GZ16=0),"-",IF(GU16=0,"",HB16/GU16))</f>
        <v>2.1060503969811687E-2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1.9898655237302209E-4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1.9468131053599364E-4</v>
      </c>
      <c r="GW17" s="67">
        <f t="shared" si="101"/>
        <v>-1793041.5699999928</v>
      </c>
      <c r="GX17" s="68">
        <f t="shared" si="102"/>
        <v>-2.0576030018654403E-2</v>
      </c>
      <c r="GY17" s="26">
        <v>2</v>
      </c>
      <c r="GZ17" s="74">
        <v>78816173.819999993</v>
      </c>
      <c r="HA17" s="56">
        <f t="shared" si="103"/>
        <v>1.7940785334254249E-4</v>
      </c>
      <c r="HB17" s="67">
        <f t="shared" si="104"/>
        <v>-6533035.4900000095</v>
      </c>
      <c r="HC17" s="68">
        <f t="shared" si="105"/>
        <v>-7.6544768754343476E-2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3.6527455625121942E-3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3.6027027472840451E-3</v>
      </c>
      <c r="GW18" s="67">
        <f t="shared" si="101"/>
        <v>-20206188.269999743</v>
      </c>
      <c r="GX18" s="68">
        <f t="shared" si="102"/>
        <v>-1.2631645453243355E-2</v>
      </c>
      <c r="GY18" s="26">
        <v>7</v>
      </c>
      <c r="GZ18" s="74">
        <v>1648446502.4300001</v>
      </c>
      <c r="HA18" s="56">
        <f t="shared" si="103"/>
        <v>3.7523294270336931E-3</v>
      </c>
      <c r="HB18" s="67">
        <f t="shared" si="104"/>
        <v>69004541.549999952</v>
      </c>
      <c r="HC18" s="68">
        <f t="shared" si="105"/>
        <v>4.368919103019997E-2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06">O19/O$32</f>
        <v>1.7997488058963354E-2</v>
      </c>
      <c r="Q19" s="26">
        <v>2</v>
      </c>
      <c r="R19" s="27">
        <v>1063710221.84</v>
      </c>
      <c r="S19" s="28">
        <f t="shared" ref="S19:S26" si="107">R19/R$32</f>
        <v>1.8167145836239483E-2</v>
      </c>
      <c r="T19" s="26">
        <v>2</v>
      </c>
      <c r="U19" s="27">
        <v>1530153558.8099999</v>
      </c>
      <c r="V19" s="28">
        <f t="shared" ref="V19:V26" si="108">U19/U$32</f>
        <v>1.9299479269844752E-2</v>
      </c>
      <c r="W19" s="26">
        <v>3</v>
      </c>
      <c r="X19" s="27">
        <v>1799812618.71</v>
      </c>
      <c r="Y19" s="28">
        <f t="shared" ref="Y19:Y26" si="109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8.6616313720236683E-3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8.707663596708862E-3</v>
      </c>
      <c r="GW19" s="67">
        <f t="shared" si="101"/>
        <v>24289720.570000172</v>
      </c>
      <c r="GX19" s="68">
        <f t="shared" si="102"/>
        <v>6.4035053381621583E-3</v>
      </c>
      <c r="GY19" s="26">
        <v>5</v>
      </c>
      <c r="GZ19" s="74">
        <v>3695999430.73</v>
      </c>
      <c r="HA19" s="56">
        <f t="shared" si="103"/>
        <v>8.4131377061882392E-3</v>
      </c>
      <c r="HB19" s="67">
        <f t="shared" si="104"/>
        <v>-121481563.57000017</v>
      </c>
      <c r="HC19" s="68">
        <f t="shared" si="105"/>
        <v>-3.1822440963396564E-2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06"/>
        <v>1.2606755227630332E-2</v>
      </c>
      <c r="Q20" s="26">
        <v>5</v>
      </c>
      <c r="R20" s="27">
        <v>740420219.12</v>
      </c>
      <c r="S20" s="28">
        <f t="shared" si="107"/>
        <v>1.2645664039577819E-2</v>
      </c>
      <c r="T20" s="26">
        <v>6</v>
      </c>
      <c r="U20" s="27">
        <v>1000667482.05</v>
      </c>
      <c r="V20" s="28">
        <f t="shared" si="108"/>
        <v>1.2621191654026502E-2</v>
      </c>
      <c r="W20" s="26">
        <v>6</v>
      </c>
      <c r="X20" s="27">
        <v>1079585208.8799999</v>
      </c>
      <c r="Y20" s="28">
        <f t="shared" si="109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1.0456799966679113E-2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1.0612212650922832E-2</v>
      </c>
      <c r="GW20" s="67">
        <f t="shared" si="101"/>
        <v>73094239.159998894</v>
      </c>
      <c r="GX20" s="68">
        <f t="shared" si="102"/>
        <v>1.5961705865925199E-2</v>
      </c>
      <c r="GY20" s="26">
        <v>13</v>
      </c>
      <c r="GZ20" s="74">
        <v>4659125676.5299997</v>
      </c>
      <c r="HA20" s="56">
        <f t="shared" si="103"/>
        <v>1.0605484833460141E-2</v>
      </c>
      <c r="HB20" s="67">
        <f t="shared" si="104"/>
        <v>6681349.4800004959</v>
      </c>
      <c r="HC20" s="68">
        <f t="shared" si="105"/>
        <v>1.4360944506426744E-3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06"/>
        <v>4.6104545379480688E-3</v>
      </c>
      <c r="Q21" s="26">
        <v>3</v>
      </c>
      <c r="R21" s="27">
        <v>284813590.38</v>
      </c>
      <c r="S21" s="28">
        <f t="shared" si="107"/>
        <v>4.8643417411426632E-3</v>
      </c>
      <c r="T21" s="26">
        <v>3</v>
      </c>
      <c r="U21" s="27">
        <v>388163434.16000003</v>
      </c>
      <c r="V21" s="28">
        <f t="shared" si="108"/>
        <v>4.8958172255003556E-3</v>
      </c>
      <c r="W21" s="26">
        <v>3</v>
      </c>
      <c r="X21" s="27">
        <v>386962708.39999998</v>
      </c>
      <c r="Y21" s="28">
        <f t="shared" si="109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5.8616859291946675E-3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5.9334858677863225E-3</v>
      </c>
      <c r="GW21" s="67">
        <f t="shared" si="101"/>
        <v>34258147.610000134</v>
      </c>
      <c r="GX21" s="68">
        <f t="shared" si="102"/>
        <v>1.3345544113419932E-2</v>
      </c>
      <c r="GY21" s="26">
        <v>12</v>
      </c>
      <c r="GZ21" s="74">
        <v>2686042803.8400002</v>
      </c>
      <c r="HA21" s="56">
        <f t="shared" si="103"/>
        <v>6.114191416138429E-3</v>
      </c>
      <c r="HB21" s="67">
        <f t="shared" si="104"/>
        <v>84774475.239999771</v>
      </c>
      <c r="HC21" s="68">
        <f t="shared" si="105"/>
        <v>3.2589669550017276E-2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06"/>
        <v>2.1825157677911336E-2</v>
      </c>
      <c r="Q22" s="26">
        <v>8</v>
      </c>
      <c r="R22" s="27">
        <v>1082023638.5899997</v>
      </c>
      <c r="S22" s="28">
        <f t="shared" si="107"/>
        <v>1.8479921351625211E-2</v>
      </c>
      <c r="T22" s="26">
        <v>8</v>
      </c>
      <c r="U22" s="27">
        <v>1322614488.4399998</v>
      </c>
      <c r="V22" s="28">
        <f t="shared" si="108"/>
        <v>1.6681836116824434E-2</v>
      </c>
      <c r="W22" s="26">
        <v>8</v>
      </c>
      <c r="X22" s="27">
        <v>1349492355.5</v>
      </c>
      <c r="Y22" s="28">
        <f t="shared" si="109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2.4771238121593896E-2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2.4844559307540936E-2</v>
      </c>
      <c r="GW22" s="67">
        <f t="shared" si="101"/>
        <v>43895536.700000763</v>
      </c>
      <c r="GX22" s="68">
        <f t="shared" si="102"/>
        <v>4.0463887378841502E-3</v>
      </c>
      <c r="GY22" s="26">
        <v>22</v>
      </c>
      <c r="GZ22" s="74">
        <v>10729692815.749998</v>
      </c>
      <c r="HA22" s="56">
        <f t="shared" si="103"/>
        <v>2.4423808741272993E-2</v>
      </c>
      <c r="HB22" s="67">
        <f t="shared" si="104"/>
        <v>-162279745.53999901</v>
      </c>
      <c r="HC22" s="68">
        <f t="shared" si="105"/>
        <v>-1.4899022617513765E-2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06"/>
        <v>2.0485453744284599E-5</v>
      </c>
      <c r="Q23" s="26">
        <v>2</v>
      </c>
      <c r="R23" s="27">
        <v>3873245.21</v>
      </c>
      <c r="S23" s="28">
        <f t="shared" si="107"/>
        <v>6.6151296795726597E-5</v>
      </c>
      <c r="T23" s="26">
        <v>2</v>
      </c>
      <c r="U23" s="27">
        <v>6029523.8200000003</v>
      </c>
      <c r="V23" s="28">
        <f t="shared" si="108"/>
        <v>7.604901436273068E-5</v>
      </c>
      <c r="W23" s="26">
        <v>2</v>
      </c>
      <c r="X23" s="27">
        <v>6095484.9700000007</v>
      </c>
      <c r="Y23" s="28">
        <f t="shared" si="109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7.7113953538085149E-6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7.6910186252241959E-6</v>
      </c>
      <c r="GW23" s="67">
        <f t="shared" si="101"/>
        <v>-5275.0600000000559</v>
      </c>
      <c r="GX23" s="68">
        <f t="shared" si="102"/>
        <v>-1.5620300637886307E-3</v>
      </c>
      <c r="GY23" s="26">
        <v>1</v>
      </c>
      <c r="GZ23" s="74">
        <v>3227308.33</v>
      </c>
      <c r="HA23" s="56">
        <f t="shared" si="103"/>
        <v>7.3462644974638502E-6</v>
      </c>
      <c r="HB23" s="67">
        <f t="shared" si="104"/>
        <v>-144470.68999999994</v>
      </c>
      <c r="HC23" s="68">
        <f t="shared" si="105"/>
        <v>-4.2847022044760201E-2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06"/>
        <v>0.16109915095557206</v>
      </c>
      <c r="Q24" s="26">
        <v>6</v>
      </c>
      <c r="R24" s="27">
        <v>10264139916.43</v>
      </c>
      <c r="S24" s="28">
        <f t="shared" si="107"/>
        <v>0.17530162154763895</v>
      </c>
      <c r="T24" s="26">
        <v>7</v>
      </c>
      <c r="U24" s="27">
        <v>13850202956.01</v>
      </c>
      <c r="V24" s="28">
        <f t="shared" si="108"/>
        <v>0.17468946387350689</v>
      </c>
      <c r="W24" s="26">
        <v>7</v>
      </c>
      <c r="X24" s="27">
        <v>16889244233.859999</v>
      </c>
      <c r="Y24" s="28">
        <f t="shared" si="109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0.24936086100668062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0.24556481953369969</v>
      </c>
      <c r="GW24" s="67">
        <f t="shared" si="101"/>
        <v>-1545908742.9399567</v>
      </c>
      <c r="GX24" s="68">
        <f t="shared" si="102"/>
        <v>-1.4156324801867848E-2</v>
      </c>
      <c r="GY24" s="26">
        <v>32</v>
      </c>
      <c r="GZ24" s="74">
        <v>107301744846.74998</v>
      </c>
      <c r="HA24" s="56">
        <f t="shared" si="103"/>
        <v>0.24424905155672064</v>
      </c>
      <c r="HB24" s="67">
        <f t="shared" si="104"/>
        <v>-355035990.87002563</v>
      </c>
      <c r="HC24" s="68">
        <f t="shared" si="105"/>
        <v>-3.2978507076626283E-3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06"/>
        <v>5.1438146171029527E-4</v>
      </c>
      <c r="Q25" s="26">
        <v>2</v>
      </c>
      <c r="R25" s="27">
        <v>20564608.460000001</v>
      </c>
      <c r="S25" s="28">
        <f t="shared" si="107"/>
        <v>3.5122370104870537E-4</v>
      </c>
      <c r="T25" s="26">
        <v>2</v>
      </c>
      <c r="U25" s="27">
        <v>24027880.969999999</v>
      </c>
      <c r="V25" s="28">
        <f t="shared" si="108"/>
        <v>3.0305820485066316E-4</v>
      </c>
      <c r="W25" s="26">
        <v>2</v>
      </c>
      <c r="X25" s="27">
        <v>28284769.789999999</v>
      </c>
      <c r="Y25" s="28">
        <f t="shared" si="109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5.1703455006079453E-4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5.0383800680986609E-4</v>
      </c>
      <c r="GW25" s="67">
        <f t="shared" si="101"/>
        <v>-5540152.0600000024</v>
      </c>
      <c r="GX25" s="68">
        <f t="shared" si="102"/>
        <v>-2.4467921233835146E-2</v>
      </c>
      <c r="GY25" s="26">
        <v>3</v>
      </c>
      <c r="GZ25" s="74">
        <v>218414503.11000001</v>
      </c>
      <c r="HA25" s="56">
        <f t="shared" si="103"/>
        <v>4.9717304510790282E-4</v>
      </c>
      <c r="HB25" s="67">
        <f t="shared" si="104"/>
        <v>-2470467.219999969</v>
      </c>
      <c r="HC25" s="68">
        <f t="shared" si="105"/>
        <v>-1.1184406147277087E-2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06"/>
        <v>1.6536087292622913E-2</v>
      </c>
      <c r="Q26" s="26">
        <v>4</v>
      </c>
      <c r="R26" s="27">
        <v>823800456.30999994</v>
      </c>
      <c r="S26" s="28">
        <f t="shared" si="107"/>
        <v>1.4069718164272334E-2</v>
      </c>
      <c r="T26" s="26">
        <v>5</v>
      </c>
      <c r="U26" s="27">
        <v>975337320.60000002</v>
      </c>
      <c r="V26" s="28">
        <f t="shared" si="108"/>
        <v>1.2301708081288691E-2</v>
      </c>
      <c r="W26" s="26">
        <v>5</v>
      </c>
      <c r="X26" s="27">
        <v>943410354.53999996</v>
      </c>
      <c r="Y26" s="47">
        <f t="shared" si="109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8.0601595055955818E-3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8.0578913084772517E-3</v>
      </c>
      <c r="GW26" s="67">
        <f t="shared" si="101"/>
        <v>2829255.5999994278</v>
      </c>
      <c r="GX26" s="68">
        <f t="shared" si="102"/>
        <v>8.0153686541682646E-4</v>
      </c>
      <c r="GY26" s="26">
        <v>13</v>
      </c>
      <c r="GZ26" s="74">
        <v>3716160203.1799994</v>
      </c>
      <c r="HA26" s="56">
        <f t="shared" si="103"/>
        <v>8.4590293136042796E-3</v>
      </c>
      <c r="HB26" s="67">
        <f t="shared" si="104"/>
        <v>183542459.89999962</v>
      </c>
      <c r="HC26" s="68">
        <f t="shared" si="105"/>
        <v>5.1956501732786493E-2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8.0932843809577754E-4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8.0745565854575471E-4</v>
      </c>
      <c r="GW27" s="67">
        <f t="shared" si="101"/>
        <v>-437099.62999999523</v>
      </c>
      <c r="GX27" s="68">
        <f t="shared" si="102"/>
        <v>-1.2332484888878507E-3</v>
      </c>
      <c r="GY27" s="26">
        <v>4</v>
      </c>
      <c r="GZ27" s="74">
        <v>350280725.90000004</v>
      </c>
      <c r="HA27" s="56">
        <f t="shared" si="103"/>
        <v>7.9733778049804007E-4</v>
      </c>
      <c r="HB27" s="67">
        <f t="shared" si="104"/>
        <v>-3711662.0699999928</v>
      </c>
      <c r="HC27" s="68">
        <f t="shared" si="105"/>
        <v>-1.0485146562853626E-2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1.4767397216085599E-3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1.467837172560376E-3</v>
      </c>
      <c r="GW28" s="67">
        <f t="shared" si="101"/>
        <v>-3202371.9099998474</v>
      </c>
      <c r="GX28" s="68">
        <f t="shared" si="102"/>
        <v>-4.9517962301073764E-3</v>
      </c>
      <c r="GY28" s="26">
        <v>12</v>
      </c>
      <c r="GZ28" s="74">
        <v>674304493.97000015</v>
      </c>
      <c r="HA28" s="69">
        <f t="shared" si="103"/>
        <v>1.5349073153268064E-3</v>
      </c>
      <c r="HB28" s="67">
        <f t="shared" si="104"/>
        <v>30797720.110000014</v>
      </c>
      <c r="HC28" s="68">
        <f t="shared" si="105"/>
        <v>4.7859201116506503E-2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9.7624410608513647E-5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9.9417318068668585E-5</v>
      </c>
      <c r="GW29" s="67">
        <f t="shared" si="101"/>
        <v>832330.98999999464</v>
      </c>
      <c r="GX29" s="68">
        <f t="shared" si="102"/>
        <v>1.9468504595105084E-2</v>
      </c>
      <c r="GY29" s="26">
        <v>3</v>
      </c>
      <c r="GZ29" s="74">
        <v>46155348.310000002</v>
      </c>
      <c r="HA29" s="56">
        <f t="shared" si="103"/>
        <v>1.0506259767805672E-4</v>
      </c>
      <c r="HB29" s="67">
        <f t="shared" si="104"/>
        <v>2570324.8400000036</v>
      </c>
      <c r="HC29" s="68">
        <f t="shared" si="105"/>
        <v>5.8972661601735366E-2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10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  <c r="GY30" s="26">
        <v>0</v>
      </c>
      <c r="GZ30" s="74">
        <v>0</v>
      </c>
      <c r="HA30" s="69">
        <f>GZ30/GZ$32</f>
        <v>0</v>
      </c>
      <c r="HB30" s="67">
        <f t="shared" si="104"/>
        <v>0</v>
      </c>
      <c r="HC30" s="68" t="str">
        <f t="shared" si="105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</row>
    <row r="32" spans="1:256" ht="21.75" thickBot="1">
      <c r="A32" s="80" t="s">
        <v>26</v>
      </c>
      <c r="B32" s="81">
        <f t="shared" ref="B32:G32" si="111">SUM(B7:B26)</f>
        <v>51</v>
      </c>
      <c r="C32" s="82">
        <f t="shared" si="111"/>
        <v>11742660528.779999</v>
      </c>
      <c r="D32" s="83">
        <f t="shared" si="111"/>
        <v>1</v>
      </c>
      <c r="E32" s="81">
        <f t="shared" si="111"/>
        <v>57</v>
      </c>
      <c r="F32" s="82">
        <f t="shared" si="111"/>
        <v>17708047711.219997</v>
      </c>
      <c r="G32" s="83">
        <f t="shared" si="111"/>
        <v>1</v>
      </c>
      <c r="H32" s="84">
        <v>70</v>
      </c>
      <c r="I32" s="85">
        <v>25475237063.889999</v>
      </c>
      <c r="J32" s="86">
        <v>1</v>
      </c>
      <c r="K32" s="87">
        <f t="shared" ref="K32:P32" si="112">SUM(K7:K26)</f>
        <v>68</v>
      </c>
      <c r="L32" s="88">
        <f t="shared" si="112"/>
        <v>36657166806.790001</v>
      </c>
      <c r="M32" s="83">
        <f t="shared" si="112"/>
        <v>1</v>
      </c>
      <c r="N32" s="81">
        <f t="shared" si="112"/>
        <v>73</v>
      </c>
      <c r="O32" s="82">
        <f t="shared" si="112"/>
        <v>38193166710.709999</v>
      </c>
      <c r="P32" s="83">
        <f t="shared" si="112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13">SUM(AL7:AL28)</f>
        <v>169</v>
      </c>
      <c r="AM32" s="82">
        <f>SUM(AM7:AM28)</f>
        <v>211604098941.56003</v>
      </c>
      <c r="AN32" s="91">
        <f t="shared" si="113"/>
        <v>0.99999999999999989</v>
      </c>
      <c r="AO32" s="81">
        <f t="shared" si="113"/>
        <v>180</v>
      </c>
      <c r="AP32" s="82">
        <f>SUM(AP7:AP28)</f>
        <v>251443654526.17001</v>
      </c>
      <c r="AQ32" s="91">
        <f t="shared" si="113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14">IF(BZ32&lt;0,"Error",IF(AND(BU32=0,BZ32&gt;0),"New Comer",BZ32-BU32))</f>
        <v>101939250.04992676</v>
      </c>
      <c r="CC32" s="97">
        <f t="shared" ref="CC32" si="115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16">IF(CE32&lt;0,"Error",IF(AND(BZ32=0,CE32&gt;0),"New Comer",CE32-BZ32))</f>
        <v>-4414987431.0100098</v>
      </c>
      <c r="CH32" s="97">
        <f t="shared" ref="CH32" si="117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18">IF(EC32&lt;0,"Error",IF(AND(DX32=0,EC32&gt;0),"New Comer",EC32-DX32))</f>
        <v>6454077948.7401733</v>
      </c>
      <c r="EF32" s="100">
        <f t="shared" ref="EF32" si="119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20">IF(EH32&lt;0,"Error",IF(AND(EC32=0,EH32&gt;0),"New Comer",EH32-EC32))</f>
        <v>4049320225.9598999</v>
      </c>
      <c r="EK32" s="100">
        <f t="shared" ref="EK32" si="121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22">IF(EM32&lt;0,"Error",IF(AND(EH32=0,EM32&gt;0),"New Comer",EM32-EH32))</f>
        <v>-1525295663.0299683</v>
      </c>
      <c r="EP32" s="100">
        <f t="shared" ref="EP32" si="123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24">IF(ER32&lt;0,"Error",IF(AND(EM32=0,ER32&gt;0),"New Comer",ER32-EM32))</f>
        <v>-842194585.51013184</v>
      </c>
      <c r="EU32" s="100">
        <f t="shared" ref="EU32" si="125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26">IF(EW32&lt;0,"Error",IF(AND(ER32=0,EW32&gt;0),"New Comer",EW32-ER32))</f>
        <v>-2354332122.5899048</v>
      </c>
      <c r="EZ32" s="100">
        <f t="shared" ref="EZ32" si="127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28">IF(FB32&lt;0,"Error",IF(AND(EW32=0,FB32&gt;0),"New Comer",FB32-EW32))</f>
        <v>555523211.33984375</v>
      </c>
      <c r="FE32" s="100">
        <f t="shared" ref="FE32" si="129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30">IF(FG32&lt;0,"Error",IF(AND(FB32=0,FG32&gt;0),"New Comer",FG32-FB32))</f>
        <v>5569203602.0600586</v>
      </c>
      <c r="FJ32" s="100">
        <f t="shared" ref="FJ32" si="131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32">IF(FL32&lt;0,"Error",IF(AND(FG32=0,FL32&gt;0),"New Comer",FL32-FG32))</f>
        <v>13705637008.370056</v>
      </c>
      <c r="FO32" s="100">
        <f t="shared" ref="FO32" si="133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34">IF(FQ32&lt;0,"Error",IF(AND(FL32=0,FQ32&gt;0),"New Comer",FQ32-FL32))</f>
        <v>1681767820.1697998</v>
      </c>
      <c r="FT32" s="100">
        <f t="shared" ref="FT32" si="135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36">IF(FV32&lt;0,"Error",IF(AND(FQ32=0,FV32&gt;0),"New Comer",FV32-FQ32))</f>
        <v>-1680398399.6298828</v>
      </c>
      <c r="FY32" s="100">
        <f t="shared" ref="FY32" si="137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38">IF(GA32&lt;0,"Error",IF(AND(FV32=0,GA32&gt;0),"New Comer",GA32-FV32))</f>
        <v>11968050180.830139</v>
      </c>
      <c r="GD32" s="100">
        <f t="shared" ref="GD32" si="139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40">IF(GF32&lt;0,"Error",IF(AND(GA32=0,GF32&gt;0),"New Comer",GF32-GA32))</f>
        <v>-4569791996.6801758</v>
      </c>
      <c r="GI32" s="100">
        <f t="shared" ref="GI32" si="141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42">IF(GK32&lt;0,"Error",IF(AND(GF32=0,GK32&gt;0),"New Comer",GK32-GF32))</f>
        <v>-8252755037.8497925</v>
      </c>
      <c r="GN32" s="100">
        <f t="shared" ref="GN32" si="143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44">IF(GP32&lt;0,"Error",IF(AND(GK32=0,GP32&gt;0),"New Comer",GP32-GK32))</f>
        <v>-7618927062.7302246</v>
      </c>
      <c r="GS32" s="100">
        <f t="shared" ref="GS32" si="145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46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47">IF(AND(GU32=0,GZ32=0),"-",IF(GU32=0,"",HB32/GU32))</f>
        <v>2.0713769813156522E-3</v>
      </c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7">
    <mergeCell ref="GY3:HC3"/>
    <mergeCell ref="HB4:HC4"/>
    <mergeCell ref="GT3:GX3"/>
    <mergeCell ref="GW4:GX4"/>
    <mergeCell ref="GJ3:GN3"/>
    <mergeCell ref="GM4:GN4"/>
    <mergeCell ref="FZ3:GD3"/>
    <mergeCell ref="GC4:GD4"/>
    <mergeCell ref="FU3:FY3"/>
    <mergeCell ref="FX4:FY4"/>
    <mergeCell ref="FK3:FO3"/>
    <mergeCell ref="FN4:FO4"/>
    <mergeCell ref="FF3:FJ3"/>
    <mergeCell ref="FI4:FJ4"/>
    <mergeCell ref="FP3:FT3"/>
    <mergeCell ref="FS4:FT4"/>
    <mergeCell ref="DW3:EA3"/>
    <mergeCell ref="EB3:EF3"/>
    <mergeCell ref="DZ4:EA4"/>
    <mergeCell ref="CS3:CW3"/>
    <mergeCell ref="CV4:CW4"/>
    <mergeCell ref="DH3:DL3"/>
    <mergeCell ref="DK4:DL4"/>
    <mergeCell ref="DF4:DG4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Z3:BD3"/>
    <mergeCell ref="BJ3:BN3"/>
    <mergeCell ref="AR3:AT3"/>
    <mergeCell ref="BE3:BI3"/>
    <mergeCell ref="CD3:CH3"/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2025-06-05T07:28:21Z</dcterms:modified>
</cp:coreProperties>
</file>