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829B3A88-C29F-4719-B6A8-58E845922B3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HA32" i="1" l="1"/>
  <c r="HB32" i="1"/>
  <c r="HG32" i="1"/>
  <c r="HH30" i="1" s="1"/>
  <c r="HF32" i="1"/>
  <c r="HI31" i="1"/>
  <c r="HI30" i="1"/>
  <c r="HJ30" i="1" s="1"/>
  <c r="HI29" i="1"/>
  <c r="HJ29" i="1" s="1"/>
  <c r="HI28" i="1"/>
  <c r="HJ28" i="1" s="1"/>
  <c r="HI27" i="1"/>
  <c r="HJ27" i="1" s="1"/>
  <c r="HI26" i="1"/>
  <c r="HJ26" i="1" s="1"/>
  <c r="HI25" i="1"/>
  <c r="HJ25" i="1" s="1"/>
  <c r="HI24" i="1"/>
  <c r="HJ24" i="1" s="1"/>
  <c r="HI22" i="1"/>
  <c r="HJ22" i="1" s="1"/>
  <c r="HH22" i="1"/>
  <c r="HI21" i="1"/>
  <c r="HJ21" i="1" s="1"/>
  <c r="HI20" i="1"/>
  <c r="HJ20" i="1" s="1"/>
  <c r="HI19" i="1"/>
  <c r="HJ19" i="1" s="1"/>
  <c r="HH19" i="1"/>
  <c r="HI18" i="1"/>
  <c r="HJ18" i="1" s="1"/>
  <c r="HI17" i="1"/>
  <c r="HJ17" i="1" s="1"/>
  <c r="HI16" i="1"/>
  <c r="HJ16" i="1" s="1"/>
  <c r="HI14" i="1"/>
  <c r="HJ14" i="1" s="1"/>
  <c r="HI13" i="1"/>
  <c r="HJ13" i="1" s="1"/>
  <c r="HI12" i="1"/>
  <c r="HJ12" i="1" s="1"/>
  <c r="HI10" i="1"/>
  <c r="HJ10" i="1" s="1"/>
  <c r="HI9" i="1"/>
  <c r="HJ9" i="1" s="1"/>
  <c r="HH9" i="1"/>
  <c r="HI8" i="1"/>
  <c r="HJ8" i="1" s="1"/>
  <c r="HI7" i="1"/>
  <c r="HJ7" i="1" s="1"/>
  <c r="HH23" i="1" l="1"/>
  <c r="HH13" i="1"/>
  <c r="HH16" i="1"/>
  <c r="HH28" i="1"/>
  <c r="HH10" i="1"/>
  <c r="HH7" i="1"/>
  <c r="HH17" i="1"/>
  <c r="HH25" i="1"/>
  <c r="HH12" i="1"/>
  <c r="HH21" i="1"/>
  <c r="HH8" i="1"/>
  <c r="HH18" i="1"/>
  <c r="HH26" i="1"/>
  <c r="HH20" i="1"/>
  <c r="HH24" i="1"/>
  <c r="HH27" i="1"/>
  <c r="HH14" i="1"/>
  <c r="HH29" i="1"/>
  <c r="HI32" i="1"/>
  <c r="HJ32" i="1" s="1"/>
  <c r="HH32" i="1" l="1"/>
  <c r="HC26" i="1"/>
  <c r="HD31" i="1"/>
  <c r="HD30" i="1"/>
  <c r="HE30" i="1" s="1"/>
  <c r="HD29" i="1"/>
  <c r="HE29" i="1" s="1"/>
  <c r="HD28" i="1"/>
  <c r="HE28" i="1" s="1"/>
  <c r="HD27" i="1"/>
  <c r="HE27" i="1" s="1"/>
  <c r="HD26" i="1"/>
  <c r="HE26" i="1" s="1"/>
  <c r="HD25" i="1"/>
  <c r="HE25" i="1" s="1"/>
  <c r="HD24" i="1"/>
  <c r="HE24" i="1" s="1"/>
  <c r="HD22" i="1"/>
  <c r="HE22" i="1" s="1"/>
  <c r="HD21" i="1"/>
  <c r="HE21" i="1" s="1"/>
  <c r="HD20" i="1"/>
  <c r="HE20" i="1" s="1"/>
  <c r="HD19" i="1"/>
  <c r="HE19" i="1" s="1"/>
  <c r="HD18" i="1"/>
  <c r="HE18" i="1" s="1"/>
  <c r="HD17" i="1"/>
  <c r="HE17" i="1" s="1"/>
  <c r="HD16" i="1"/>
  <c r="HE16" i="1" s="1"/>
  <c r="HD14" i="1"/>
  <c r="HE14" i="1" s="1"/>
  <c r="HD13" i="1"/>
  <c r="HE13" i="1" s="1"/>
  <c r="HD12" i="1"/>
  <c r="HE12" i="1" s="1"/>
  <c r="HD10" i="1"/>
  <c r="HE10" i="1" s="1"/>
  <c r="HD9" i="1"/>
  <c r="HE9" i="1" s="1"/>
  <c r="HD8" i="1"/>
  <c r="HE8" i="1" s="1"/>
  <c r="HD7" i="1"/>
  <c r="HE7" i="1" s="1"/>
  <c r="HC14" i="1" l="1"/>
  <c r="HC29" i="1"/>
  <c r="HC23" i="1"/>
  <c r="HC12" i="1"/>
  <c r="HC21" i="1"/>
  <c r="HC27" i="1"/>
  <c r="HC16" i="1"/>
  <c r="HC30" i="1"/>
  <c r="HC9" i="1"/>
  <c r="HC19" i="1"/>
  <c r="HC25" i="1"/>
  <c r="HC13" i="1"/>
  <c r="HC22" i="1"/>
  <c r="HC28" i="1"/>
  <c r="HC7" i="1"/>
  <c r="HC17" i="1"/>
  <c r="HC8" i="1"/>
  <c r="HC18" i="1"/>
  <c r="HC24" i="1"/>
  <c r="HC10" i="1"/>
  <c r="HC20" i="1"/>
  <c r="GW32" i="1"/>
  <c r="GX25" i="1" s="1"/>
  <c r="GV32" i="1"/>
  <c r="GY31" i="1"/>
  <c r="GY30" i="1"/>
  <c r="GZ30" i="1" s="1"/>
  <c r="GZ29" i="1"/>
  <c r="GY29" i="1"/>
  <c r="GZ28" i="1"/>
  <c r="GY28" i="1"/>
  <c r="GY27" i="1"/>
  <c r="GZ27" i="1" s="1"/>
  <c r="GY26" i="1"/>
  <c r="GZ26" i="1" s="1"/>
  <c r="GZ25" i="1"/>
  <c r="GY25" i="1"/>
  <c r="GZ24" i="1"/>
  <c r="GY24" i="1"/>
  <c r="GY22" i="1"/>
  <c r="GZ22" i="1" s="1"/>
  <c r="GY21" i="1"/>
  <c r="GZ21" i="1" s="1"/>
  <c r="GZ20" i="1"/>
  <c r="GY20" i="1"/>
  <c r="GZ19" i="1"/>
  <c r="GY19" i="1"/>
  <c r="GY18" i="1"/>
  <c r="GZ18" i="1" s="1"/>
  <c r="GY17" i="1"/>
  <c r="GZ17" i="1" s="1"/>
  <c r="GY16" i="1"/>
  <c r="GZ16" i="1" s="1"/>
  <c r="GY14" i="1"/>
  <c r="GZ14" i="1" s="1"/>
  <c r="GY13" i="1"/>
  <c r="GZ13" i="1" s="1"/>
  <c r="GY12" i="1"/>
  <c r="GZ12" i="1" s="1"/>
  <c r="GY10" i="1"/>
  <c r="GZ10" i="1" s="1"/>
  <c r="GZ9" i="1"/>
  <c r="GY9" i="1"/>
  <c r="GZ8" i="1"/>
  <c r="GY8" i="1"/>
  <c r="GY7" i="1"/>
  <c r="GZ7" i="1" s="1"/>
  <c r="HD32" i="1" l="1"/>
  <c r="HE32" i="1" s="1"/>
  <c r="HC32" i="1"/>
  <c r="GX14" i="1"/>
  <c r="GX19" i="1"/>
  <c r="GX30" i="1"/>
  <c r="GX29" i="1"/>
  <c r="GX9" i="1"/>
  <c r="GX7" i="1"/>
  <c r="GX10" i="1"/>
  <c r="GX23" i="1"/>
  <c r="GX16" i="1"/>
  <c r="GX8" i="1"/>
  <c r="GX12" i="1"/>
  <c r="GX13" i="1"/>
  <c r="GX22" i="1"/>
  <c r="GX28" i="1"/>
  <c r="GX17" i="1"/>
  <c r="GX20" i="1"/>
  <c r="GX26" i="1"/>
  <c r="GX18" i="1"/>
  <c r="GX24" i="1"/>
  <c r="GX21" i="1"/>
  <c r="GX27" i="1"/>
  <c r="GM32" i="1"/>
  <c r="GX32" i="1" l="1"/>
  <c r="GR32" i="1"/>
  <c r="GY32" i="1" s="1"/>
  <c r="GZ32" i="1" s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T24" i="1"/>
  <c r="GU24" i="1" s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L32" i="1"/>
  <c r="GO31" i="1"/>
  <c r="GO30" i="1"/>
  <c r="GP30" i="1" s="1"/>
  <c r="GO29" i="1"/>
  <c r="GP29" i="1" s="1"/>
  <c r="GO28" i="1"/>
  <c r="GP28" i="1" s="1"/>
  <c r="GO27" i="1"/>
  <c r="GP27" i="1" s="1"/>
  <c r="GO26" i="1"/>
  <c r="GP26" i="1" s="1"/>
  <c r="GO25" i="1"/>
  <c r="GP25" i="1" s="1"/>
  <c r="GO24" i="1"/>
  <c r="GP24" i="1" s="1"/>
  <c r="GO22" i="1"/>
  <c r="GP22" i="1" s="1"/>
  <c r="GO21" i="1"/>
  <c r="GP21" i="1" s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 s="1"/>
  <c r="P19" i="1"/>
  <c r="S19" i="1"/>
  <c r="V19" i="1"/>
  <c r="Y19" i="1"/>
  <c r="BO19" i="1"/>
  <c r="BP19" i="1"/>
  <c r="BT19" i="1"/>
  <c r="BU19" i="1" s="1"/>
  <c r="BY19" i="1"/>
  <c r="BZ19" i="1"/>
  <c r="CD19" i="1"/>
  <c r="CE19" i="1" s="1"/>
  <c r="CI19" i="1"/>
  <c r="CJ19" i="1"/>
  <c r="CN19" i="1"/>
  <c r="CO19" i="1" s="1"/>
  <c r="CS19" i="1"/>
  <c r="CT19" i="1"/>
  <c r="CX19" i="1"/>
  <c r="CY19" i="1" s="1"/>
  <c r="DC19" i="1"/>
  <c r="DD19" i="1"/>
  <c r="DH19" i="1"/>
  <c r="DI19" i="1" s="1"/>
  <c r="DM19" i="1"/>
  <c r="DN19" i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 s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AE7" i="1" l="1"/>
  <c r="BN10" i="1"/>
  <c r="BN23" i="1"/>
  <c r="EZ25" i="1"/>
  <c r="G17" i="1"/>
  <c r="G7" i="1"/>
  <c r="G10" i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<sst xmlns="http://schemas.openxmlformats.org/spreadsheetml/2006/main" count="664" uniqueCount="202">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</sst>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8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165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6" fillId="0" borderId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34" fillId="0" borderId="0"/>
    <xf numFmtId="165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3" fillId="0" borderId="0"/>
    <xf numFmtId="0" fontId="36" fillId="0" borderId="0"/>
    <xf numFmtId="0" fontId="29" fillId="0" borderId="0"/>
    <xf numFmtId="0" fontId="34" fillId="0" borderId="0"/>
    <xf numFmtId="0" fontId="15" fillId="0" borderId="0" applyNumberFormat="0" applyFont="0" applyFill="0" applyBorder="0" applyProtection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19" fillId="0" borderId="0"/>
    <xf numFmtId="0" fontId="16" fillId="0" borderId="0"/>
    <xf numFmtId="0" fontId="24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7" fontId="7" fillId="0" borderId="0">
      <alignment vertical="center"/>
    </xf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43" fontId="19" fillId="0" borderId="0" applyFont="0" applyFill="0" applyBorder="0" applyAlignment="0" applyProtection="0"/>
    <xf numFmtId="0" fontId="19" fillId="0" borderId="0"/>
    <xf numFmtId="0" fontId="1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0" fontId="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/>
    <xf numFmtId="43" fontId="16" fillId="0" borderId="0"/>
    <xf numFmtId="0" fontId="5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/>
    <xf numFmtId="43" fontId="16" fillId="0" borderId="0"/>
    <xf numFmtId="0" fontId="4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/>
    <xf numFmtId="0" fontId="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43" fontId="34" fillId="0" borderId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/>
  </cellStyleXfs>
  <cellXfs count="145">
    <xf numFmtId="0" fontId="0" fillId="0" borderId="0" xfId="0"/>
    <xf numFmtId="0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1" xfId="0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165" fontId="9" fillId="0" borderId="0" xfId="1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165" fontId="10" fillId="0" borderId="5" xfId="1" applyFont="1" applyFill="1" applyBorder="1" applyAlignment="1">
      <alignment horizontal="center" vertical="center"/>
    </xf>
    <xf numFmtId="166" fontId="10" fillId="0" borderId="6" xfId="106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166" fontId="10" fillId="0" borderId="8" xfId="106" applyNumberFormat="1" applyFont="1" applyFill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6" fontId="10" fillId="2" borderId="6" xfId="106" applyNumberFormat="1" applyFont="1" applyFill="1" applyBorder="1" applyAlignment="1">
      <alignment horizontal="center" vertical="center"/>
    </xf>
    <xf numFmtId="166" fontId="10" fillId="2" borderId="10" xfId="106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3" fontId="9" fillId="0" borderId="12" xfId="0" applyNumberFormat="1" applyFont="1" applyBorder="1" applyAlignment="1">
      <alignment horizontal="center"/>
    </xf>
    <xf numFmtId="168" fontId="9" fillId="0" borderId="13" xfId="1" applyNumberFormat="1" applyFont="1" applyBorder="1" applyAlignment="1">
      <alignment horizontal="center" vertical="center"/>
    </xf>
    <xf numFmtId="166" fontId="9" fillId="0" borderId="14" xfId="106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6" fontId="9" fillId="2" borderId="14" xfId="106" applyNumberFormat="1" applyFont="1" applyFill="1" applyBorder="1" applyAlignment="1">
      <alignment horizontal="center" vertical="center"/>
    </xf>
    <xf numFmtId="166" fontId="9" fillId="2" borderId="15" xfId="106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3" fontId="11" fillId="0" borderId="0" xfId="106" applyNumberFormat="1" applyFont="1" applyFill="1" applyBorder="1" applyAlignment="1">
      <alignment horizontal="center" vertical="center"/>
    </xf>
    <xf numFmtId="165" fontId="9" fillId="0" borderId="16" xfId="1" applyFont="1" applyFill="1" applyBorder="1" applyAlignment="1">
      <alignment vertical="center"/>
    </xf>
    <xf numFmtId="10" fontId="9" fillId="0" borderId="6" xfId="107" applyNumberFormat="1" applyFont="1" applyBorder="1" applyAlignment="1">
      <alignment horizontal="center"/>
    </xf>
    <xf numFmtId="3" fontId="11" fillId="0" borderId="4" xfId="106" applyNumberFormat="1" applyFont="1" applyFill="1" applyBorder="1" applyAlignment="1">
      <alignment horizontal="center" vertical="center"/>
    </xf>
    <xf numFmtId="10" fontId="9" fillId="0" borderId="6" xfId="107" applyNumberFormat="1" applyFont="1" applyBorder="1"/>
    <xf numFmtId="165" fontId="9" fillId="2" borderId="17" xfId="1" applyFont="1" applyFill="1" applyBorder="1"/>
    <xf numFmtId="10" fontId="9" fillId="2" borderId="6" xfId="107" applyNumberFormat="1" applyFont="1" applyFill="1" applyBorder="1" applyAlignment="1">
      <alignment horizontal="center"/>
    </xf>
    <xf numFmtId="166" fontId="11" fillId="0" borderId="3" xfId="106" applyNumberFormat="1" applyFont="1" applyFill="1" applyBorder="1" applyAlignment="1">
      <alignment horizontal="left" vertical="center"/>
    </xf>
    <xf numFmtId="3" fontId="12" fillId="0" borderId="0" xfId="0" applyNumberFormat="1" applyFont="1" applyAlignment="1">
      <alignment horizontal="left"/>
    </xf>
    <xf numFmtId="165" fontId="9" fillId="0" borderId="0" xfId="1" applyFont="1" applyAlignment="1"/>
    <xf numFmtId="0" fontId="12" fillId="0" borderId="0" xfId="0" applyFont="1" applyAlignment="1">
      <alignment horizontal="left"/>
    </xf>
    <xf numFmtId="0" fontId="9" fillId="0" borderId="18" xfId="0" applyFont="1" applyBorder="1" applyAlignment="1"/>
    <xf numFmtId="0" fontId="9" fillId="0" borderId="19" xfId="0" applyFont="1" applyBorder="1" applyAlignment="1"/>
    <xf numFmtId="169" fontId="10" fillId="0" borderId="16" xfId="1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3" fontId="9" fillId="0" borderId="20" xfId="0" applyNumberFormat="1" applyFont="1" applyBorder="1" applyAlignment="1"/>
    <xf numFmtId="165" fontId="10" fillId="0" borderId="19" xfId="1" quotePrefix="1" applyFont="1" applyBorder="1" applyAlignment="1"/>
    <xf numFmtId="166" fontId="10" fillId="0" borderId="7" xfId="106" applyNumberFormat="1" applyFont="1" applyFill="1" applyBorder="1" applyAlignment="1">
      <alignment horizontal="center" vertical="center"/>
    </xf>
    <xf numFmtId="166" fontId="10" fillId="0" borderId="0" xfId="106" applyNumberFormat="1" applyFont="1" applyFill="1" applyBorder="1" applyAlignment="1">
      <alignment horizontal="center" vertical="center"/>
    </xf>
    <xf numFmtId="166" fontId="9" fillId="0" borderId="1" xfId="106" applyNumberFormat="1" applyFont="1" applyFill="1" applyBorder="1" applyAlignment="1">
      <alignment horizontal="center" vertical="center"/>
    </xf>
    <xf numFmtId="10" fontId="9" fillId="0" borderId="0" xfId="107" applyNumberFormat="1" applyFont="1" applyBorder="1"/>
    <xf numFmtId="0" fontId="14" fillId="0" borderId="0" xfId="0" applyFont="1" applyAlignment="1">
      <alignment horizontal="left"/>
    </xf>
    <xf numFmtId="0" fontId="13" fillId="0" borderId="0" xfId="115" applyFont="1" applyAlignment="1"/>
    <xf numFmtId="0" fontId="13" fillId="0" borderId="0" xfId="115" applyAlignment="1"/>
    <xf numFmtId="166" fontId="20" fillId="0" borderId="0" xfId="106" applyNumberFormat="1" applyFont="1" applyFill="1" applyBorder="1" applyAlignment="1">
      <alignment horizontal="left" vertical="center"/>
    </xf>
    <xf numFmtId="0" fontId="13" fillId="0" borderId="0" xfId="115" applyFill="1"/>
    <xf numFmtId="0" fontId="9" fillId="0" borderId="0" xfId="0" applyFont="1" applyFill="1"/>
    <xf numFmtId="0" fontId="9" fillId="0" borderId="0" xfId="0" applyFont="1" applyFill="1" applyAlignment="1"/>
    <xf numFmtId="3" fontId="10" fillId="0" borderId="9" xfId="0" applyNumberFormat="1" applyFont="1" applyFill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169" fontId="10" fillId="0" borderId="16" xfId="1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 vertical="center"/>
    </xf>
    <xf numFmtId="10" fontId="9" fillId="0" borderId="6" xfId="107" applyNumberFormat="1" applyFont="1" applyFill="1" applyBorder="1"/>
    <xf numFmtId="10" fontId="9" fillId="0" borderId="21" xfId="107" applyNumberFormat="1" applyFont="1" applyBorder="1"/>
    <xf numFmtId="10" fontId="9" fillId="0" borderId="21" xfId="107" applyNumberFormat="1" applyFont="1" applyFill="1" applyBorder="1"/>
    <xf numFmtId="166" fontId="22" fillId="0" borderId="0" xfId="106" applyNumberFormat="1" applyFont="1" applyFill="1" applyBorder="1" applyAlignment="1">
      <alignment horizontal="left" vertical="center"/>
    </xf>
    <xf numFmtId="165" fontId="9" fillId="0" borderId="16" xfId="1" applyFont="1" applyBorder="1"/>
    <xf numFmtId="3" fontId="11" fillId="0" borderId="22" xfId="106" applyNumberFormat="1" applyFont="1" applyFill="1" applyBorder="1" applyAlignment="1">
      <alignment horizontal="center" vertical="center"/>
    </xf>
    <xf numFmtId="3" fontId="11" fillId="0" borderId="17" xfId="106" applyNumberFormat="1" applyFont="1" applyFill="1" applyBorder="1" applyAlignment="1">
      <alignment horizontal="center" vertical="center"/>
    </xf>
    <xf numFmtId="165" fontId="9" fillId="0" borderId="5" xfId="1" applyFont="1" applyBorder="1"/>
    <xf numFmtId="10" fontId="9" fillId="0" borderId="23" xfId="107" applyNumberFormat="1" applyFont="1" applyBorder="1"/>
    <xf numFmtId="10" fontId="9" fillId="0" borderId="24" xfId="107" applyNumberFormat="1" applyFont="1" applyBorder="1"/>
    <xf numFmtId="10" fontId="9" fillId="0" borderId="16" xfId="107" applyNumberFormat="1" applyFont="1" applyBorder="1"/>
    <xf numFmtId="165" fontId="9" fillId="0" borderId="25" xfId="1" applyFont="1" applyBorder="1"/>
    <xf numFmtId="3" fontId="23" fillId="0" borderId="24" xfId="106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4" fontId="24" fillId="0" borderId="16" xfId="0" applyNumberFormat="1" applyFont="1" applyBorder="1"/>
    <xf numFmtId="0" fontId="24" fillId="0" borderId="22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10" fontId="9" fillId="0" borderId="25" xfId="107" applyNumberFormat="1" applyFont="1" applyBorder="1"/>
    <xf numFmtId="10" fontId="9" fillId="0" borderId="21" xfId="107" applyNumberFormat="1" applyFont="1" applyBorder="1" applyAlignment="1">
      <alignment horizontal="center"/>
    </xf>
    <xf numFmtId="3" fontId="23" fillId="0" borderId="17" xfId="106" applyNumberFormat="1" applyFont="1" applyFill="1" applyBorder="1" applyAlignment="1">
      <alignment horizontal="center" vertical="center"/>
    </xf>
    <xf numFmtId="166" fontId="10" fillId="3" borderId="10" xfId="106" applyNumberFormat="1" applyFont="1" applyFill="1" applyBorder="1" applyAlignment="1">
      <alignment horizontal="center" vertical="center"/>
    </xf>
    <xf numFmtId="166" fontId="10" fillId="3" borderId="6" xfId="106" applyNumberFormat="1" applyFont="1" applyFill="1" applyBorder="1" applyAlignment="1">
      <alignment horizontal="center" vertical="center"/>
    </xf>
    <xf numFmtId="166" fontId="9" fillId="3" borderId="15" xfId="106" applyNumberFormat="1" applyFont="1" applyFill="1" applyBorder="1" applyAlignment="1">
      <alignment horizontal="center" vertical="center"/>
    </xf>
    <xf numFmtId="166" fontId="9" fillId="3" borderId="14" xfId="106" applyNumberFormat="1" applyFont="1" applyFill="1" applyBorder="1" applyAlignment="1">
      <alignment horizontal="center" vertical="center"/>
    </xf>
    <xf numFmtId="165" fontId="9" fillId="3" borderId="17" xfId="1" applyFont="1" applyFill="1" applyBorder="1"/>
    <xf numFmtId="10" fontId="9" fillId="3" borderId="6" xfId="107" applyNumberFormat="1" applyFont="1" applyFill="1" applyBorder="1" applyAlignment="1">
      <alignment horizontal="center"/>
    </xf>
    <xf numFmtId="10" fontId="9" fillId="3" borderId="21" xfId="107" applyNumberFormat="1" applyFont="1" applyFill="1" applyBorder="1" applyAlignment="1">
      <alignment horizontal="center"/>
    </xf>
    <xf numFmtId="166" fontId="11" fillId="4" borderId="3" xfId="106" applyNumberFormat="1" applyFont="1" applyFill="1" applyBorder="1" applyAlignment="1">
      <alignment horizontal="left" vertical="center"/>
    </xf>
    <xf numFmtId="169" fontId="10" fillId="0" borderId="16" xfId="10" applyNumberFormat="1" applyFont="1" applyBorder="1" applyAlignment="1">
      <alignment horizontal="center" vertical="center"/>
    </xf>
    <xf numFmtId="10" fontId="9" fillId="0" borderId="26" xfId="107" applyNumberFormat="1" applyFont="1" applyBorder="1"/>
    <xf numFmtId="165" fontId="9" fillId="2" borderId="27" xfId="1" applyFont="1" applyFill="1" applyBorder="1"/>
    <xf numFmtId="10" fontId="9" fillId="2" borderId="28" xfId="107" applyNumberFormat="1" applyFont="1" applyFill="1" applyBorder="1" applyAlignment="1">
      <alignment horizontal="center"/>
    </xf>
    <xf numFmtId="10" fontId="9" fillId="0" borderId="19" xfId="107" applyNumberFormat="1" applyFont="1" applyBorder="1"/>
    <xf numFmtId="165" fontId="9" fillId="0" borderId="29" xfId="10" applyFont="1" applyBorder="1" applyAlignment="1"/>
    <xf numFmtId="165" fontId="9" fillId="0" borderId="25" xfId="1" applyFont="1" applyFill="1" applyBorder="1" applyAlignment="1">
      <alignment vertical="center"/>
    </xf>
    <xf numFmtId="166" fontId="11" fillId="0" borderId="0" xfId="106" applyNumberFormat="1" applyFont="1" applyFill="1" applyBorder="1" applyAlignment="1">
      <alignment horizontal="left" vertical="center"/>
    </xf>
    <xf numFmtId="167" fontId="10" fillId="0" borderId="29" xfId="106" applyFont="1" applyFill="1" applyBorder="1" applyAlignment="1">
      <alignment horizontal="center" vertical="center"/>
    </xf>
    <xf numFmtId="3" fontId="9" fillId="0" borderId="20" xfId="106" applyNumberFormat="1" applyFont="1" applyFill="1" applyBorder="1" applyAlignment="1">
      <alignment horizontal="center" vertical="center"/>
    </xf>
    <xf numFmtId="165" fontId="9" fillId="0" borderId="27" xfId="1" applyFont="1" applyBorder="1" applyAlignment="1"/>
    <xf numFmtId="10" fontId="9" fillId="0" borderId="18" xfId="0" applyNumberFormat="1" applyFont="1" applyBorder="1" applyAlignment="1">
      <alignment horizontal="center"/>
    </xf>
    <xf numFmtId="3" fontId="9" fillId="0" borderId="19" xfId="106" applyNumberFormat="1" applyFont="1" applyFill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/>
    </xf>
    <xf numFmtId="165" fontId="9" fillId="0" borderId="26" xfId="0" applyNumberFormat="1" applyFont="1" applyBorder="1" applyAlignment="1">
      <alignment horizontal="center"/>
    </xf>
    <xf numFmtId="10" fontId="9" fillId="0" borderId="28" xfId="0" applyNumberFormat="1" applyFont="1" applyBorder="1" applyAlignment="1">
      <alignment horizontal="center"/>
    </xf>
    <xf numFmtId="10" fontId="9" fillId="0" borderId="18" xfId="0" applyNumberFormat="1" applyFont="1" applyBorder="1"/>
    <xf numFmtId="10" fontId="9" fillId="0" borderId="19" xfId="0" applyNumberFormat="1" applyFont="1" applyBorder="1" applyAlignment="1">
      <alignment horizontal="center"/>
    </xf>
    <xf numFmtId="3" fontId="9" fillId="0" borderId="32" xfId="106" applyNumberFormat="1" applyFont="1" applyFill="1" applyBorder="1" applyAlignment="1">
      <alignment horizontal="center" vertical="center"/>
    </xf>
    <xf numFmtId="10" fontId="9" fillId="0" borderId="18" xfId="107" applyNumberFormat="1" applyFont="1" applyBorder="1"/>
    <xf numFmtId="165" fontId="9" fillId="0" borderId="27" xfId="1" applyFont="1" applyFill="1" applyBorder="1" applyAlignment="1"/>
    <xf numFmtId="10" fontId="9" fillId="0" borderId="18" xfId="107" applyNumberFormat="1" applyFont="1" applyFill="1" applyBorder="1"/>
    <xf numFmtId="165" fontId="9" fillId="3" borderId="32" xfId="1" applyFont="1" applyFill="1" applyBorder="1"/>
    <xf numFmtId="10" fontId="9" fillId="3" borderId="28" xfId="107" applyNumberFormat="1" applyFont="1" applyFill="1" applyBorder="1" applyAlignment="1">
      <alignment horizontal="center"/>
    </xf>
    <xf numFmtId="165" fontId="9" fillId="0" borderId="27" xfId="10" applyFont="1" applyBorder="1" applyAlignment="1"/>
    <xf numFmtId="165" fontId="9" fillId="2" borderId="33" xfId="1" applyFont="1" applyFill="1" applyBorder="1"/>
    <xf numFmtId="10" fontId="9" fillId="0" borderId="28" xfId="107" applyNumberFormat="1" applyFont="1" applyBorder="1"/>
    <xf numFmtId="165" fontId="9" fillId="0" borderId="19" xfId="10" applyFont="1" applyBorder="1" applyAlignment="1"/>
    <xf numFmtId="10" fontId="9" fillId="5" borderId="28" xfId="107" applyNumberFormat="1" applyFont="1" applyFill="1" applyBorder="1" applyAlignment="1">
      <alignment horizontal="center"/>
    </xf>
    <xf numFmtId="0" fontId="17" fillId="0" borderId="0" xfId="45" applyFont="1"/>
    <xf numFmtId="0" fontId="18" fillId="0" borderId="0" xfId="45" applyFont="1" applyAlignment="1">
      <alignment horizontal="center"/>
    </xf>
    <xf numFmtId="0" fontId="18" fillId="0" borderId="0" xfId="45" applyFont="1"/>
    <xf numFmtId="0" fontId="16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 applyAlignment="1">
      <alignment wrapText="1"/>
    </xf>
    <xf numFmtId="0" fontId="21" fillId="0" borderId="0" xfId="126" applyFont="1"/>
    <xf numFmtId="0" fontId="6" fillId="0" borderId="0" xfId="126"/>
    <xf numFmtId="0" fontId="6" fillId="0" borderId="0" xfId="126" applyFont="1" applyAlignment="1">
      <alignment horizontal="left"/>
    </xf>
    <xf numFmtId="0" fontId="6" fillId="0" borderId="0" xfId="126" applyFill="1"/>
    <xf numFmtId="0" fontId="37" fillId="0" borderId="0" xfId="0" applyFont="1" applyAlignment="1">
      <alignment horizontal="center"/>
    </xf>
    <xf numFmtId="43" fontId="9" fillId="0" borderId="0" xfId="0" applyNumberFormat="1" applyFont="1"/>
    <xf numFmtId="17" fontId="10" fillId="0" borderId="20" xfId="0" quotePrefix="1" applyNumberFormat="1" applyFont="1" applyBorder="1" applyAlignment="1">
      <alignment horizontal="center"/>
    </xf>
    <xf numFmtId="17" fontId="10" fillId="0" borderId="19" xfId="0" quotePrefix="1" applyNumberFormat="1" applyFont="1" applyBorder="1" applyAlignment="1">
      <alignment horizontal="center"/>
    </xf>
    <xf numFmtId="17" fontId="10" fillId="0" borderId="18" xfId="0" quotePrefix="1" applyNumberFormat="1" applyFont="1" applyBorder="1" applyAlignment="1">
      <alignment horizontal="center"/>
    </xf>
    <xf numFmtId="166" fontId="10" fillId="2" borderId="30" xfId="106" applyNumberFormat="1" applyFont="1" applyFill="1" applyBorder="1" applyAlignment="1">
      <alignment horizontal="center" vertical="center"/>
    </xf>
    <xf numFmtId="166" fontId="10" fillId="2" borderId="31" xfId="106" applyNumberFormat="1" applyFont="1" applyFill="1" applyBorder="1" applyAlignment="1">
      <alignment horizontal="center" vertical="center"/>
    </xf>
    <xf numFmtId="166" fontId="10" fillId="3" borderId="30" xfId="106" applyNumberFormat="1" applyFont="1" applyFill="1" applyBorder="1" applyAlignment="1">
      <alignment horizontal="center" vertical="center"/>
    </xf>
    <xf numFmtId="166" fontId="10" fillId="3" borderId="31" xfId="106" applyNumberFormat="1" applyFont="1" applyFill="1" applyBorder="1" applyAlignment="1">
      <alignment horizontal="center" vertical="center"/>
    </xf>
    <xf numFmtId="3" fontId="10" fillId="0" borderId="20" xfId="0" quotePrefix="1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0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10" fillId="0" borderId="19" xfId="0" quotePrefix="1" applyNumberFormat="1" applyFont="1" applyBorder="1" applyAlignment="1">
      <alignment horizontal="center"/>
    </xf>
    <xf numFmtId="3" fontId="10" fillId="0" borderId="20" xfId="0" applyNumberFormat="1" applyFont="1" applyFill="1" applyBorder="1" applyAlignment="1">
      <alignment horizontal="center"/>
    </xf>
    <xf numFmtId="3" fontId="10" fillId="0" borderId="19" xfId="0" applyNumberFormat="1" applyFont="1" applyFill="1" applyBorder="1" applyAlignment="1">
      <alignment horizontal="center"/>
    </xf>
  </cellXfs>
  <cellStyles count="187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1 6" xfId="186" xr:uid="{D1D9F88A-3DF7-47DF-8322-8CAEA990E3F6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3 6" xfId="184" xr:uid="{4B5ECB56-6C32-402C-BBFE-1F06AE4FD0F8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4 7" xfId="180" xr:uid="{EDA518C0-E7E1-456B-96BE-54B6FB700AAB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5 6" xfId="179" xr:uid="{3BFC4C14-EFB6-44B1-BE69-CD06405BA9B0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19 6" xfId="176" xr:uid="{E87DC6D3-E1E0-46C7-93F6-B376039F13A1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3 5" xfId="183" xr:uid="{91FC95FE-F878-4C48-A0AF-1C3534CFAAAA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 7" xfId="182" xr:uid="{85CE5CFE-91DB-4E8A-83F5-EA199B81F686}"/>
    <cellStyle name="Comma 20" xfId="150" xr:uid="{00000000-0005-0000-0000-0000C2000000}"/>
    <cellStyle name="Comma 21" xfId="165" xr:uid="{00000000-0005-0000-0000-0000D1000000}"/>
    <cellStyle name="Comma 22" xfId="175" xr:uid="{00000000-0005-0000-0000-0000DB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2 7" xfId="181" xr:uid="{57F7BA97-B4E9-43BA-8266-BEDBA94024A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2 2 7" xfId="178" xr:uid="{DD5ECB91-5985-413D-9703-05461A51281A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4 9" xfId="185" xr:uid="{84FE27ED-D3CC-4E63-AE9D-69911D8CA9D9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10" xfId="177" xr:uid="{53276D6B-79CA-4681-8E2D-751A11D0FEBC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J40"/>
  <sheetViews>
    <sheetView tabSelected="1" zoomScaleNormal="100" workbookViewId="0">
      <pane xSplit="1" ySplit="6" topLeftCell="HA7" activePane="bottomRight" state="frozen"/>
      <selection pane="topRight" activeCell="B1" sqref="B1"/>
      <selection pane="bottomLeft" activeCell="A8" sqref="A8"/>
      <selection pane="bottomRight" activeCell="HG2" sqref="HG2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204" width="9.140625" style="7"/>
    <col min="205" max="205" width="18.28515625" style="7" customWidth="1"/>
    <col min="206" max="206" width="9.140625" style="7"/>
    <col min="207" max="207" width="15.7109375" style="7" customWidth="1"/>
    <col min="208" max="209" width="9.140625" style="7"/>
    <col min="210" max="210" width="17.85546875" style="7" customWidth="1"/>
    <col min="211" max="211" width="9.140625" style="7"/>
    <col min="212" max="212" width="15.42578125" style="7" customWidth="1"/>
    <col min="213" max="214" width="9.140625" style="7"/>
    <col min="215" max="215" width="17.7109375" style="7" customWidth="1"/>
    <col min="216" max="216" width="9.140625" style="7"/>
    <col min="217" max="217" width="15.28515625" style="7" customWidth="1"/>
    <col min="218" max="16384" width="9.140625" style="7"/>
  </cols>
  <sheetData>
    <row r="1" spans="1:21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1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1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  <c r="GL3" s="129" t="s">
        <v>197</v>
      </c>
      <c r="GM3" s="130"/>
      <c r="GN3" s="130"/>
      <c r="GO3" s="130"/>
      <c r="GP3" s="131"/>
      <c r="GQ3" s="129" t="s">
        <v>198</v>
      </c>
      <c r="GR3" s="130"/>
      <c r="GS3" s="130"/>
      <c r="GT3" s="130"/>
      <c r="GU3" s="131"/>
      <c r="GV3" s="129" t="s">
        <v>199</v>
      </c>
      <c r="GW3" s="130"/>
      <c r="GX3" s="130"/>
      <c r="GY3" s="130"/>
      <c r="GZ3" s="131"/>
      <c r="HA3" s="129" t="s">
        <v>200</v>
      </c>
      <c r="HB3" s="130"/>
      <c r="HC3" s="130"/>
      <c r="HD3" s="130"/>
      <c r="HE3" s="131"/>
      <c r="HF3" s="129" t="s">
        <v>201</v>
      </c>
      <c r="HG3" s="130"/>
      <c r="HH3" s="130"/>
      <c r="HI3" s="130"/>
      <c r="HJ3" s="131"/>
    </row>
    <row r="4" spans="1:21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  <c r="GV4" s="15" t="s">
        <v>1</v>
      </c>
      <c r="GW4" s="11" t="s">
        <v>2</v>
      </c>
      <c r="GX4" s="14" t="s">
        <v>3</v>
      </c>
      <c r="GY4" s="132" t="s">
        <v>4</v>
      </c>
      <c r="GZ4" s="133"/>
      <c r="HA4" s="15" t="s">
        <v>1</v>
      </c>
      <c r="HB4" s="11" t="s">
        <v>2</v>
      </c>
      <c r="HC4" s="14" t="s">
        <v>3</v>
      </c>
      <c r="HD4" s="132" t="s">
        <v>4</v>
      </c>
      <c r="HE4" s="133"/>
      <c r="HF4" s="15" t="s">
        <v>1</v>
      </c>
      <c r="HG4" s="11" t="s">
        <v>2</v>
      </c>
      <c r="HH4" s="14" t="s">
        <v>3</v>
      </c>
      <c r="HI4" s="132" t="s">
        <v>4</v>
      </c>
      <c r="HJ4" s="133"/>
    </row>
    <row r="5" spans="1:21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  <c r="GV5" s="10" t="s">
        <v>8</v>
      </c>
      <c r="GW5" s="88">
        <v>45807</v>
      </c>
      <c r="GX5" s="12" t="s">
        <v>5</v>
      </c>
      <c r="GY5" s="18" t="s">
        <v>6</v>
      </c>
      <c r="GZ5" s="17" t="s">
        <v>7</v>
      </c>
      <c r="HA5" s="10" t="s">
        <v>8</v>
      </c>
      <c r="HB5" s="88">
        <v>45838</v>
      </c>
      <c r="HC5" s="12" t="s">
        <v>5</v>
      </c>
      <c r="HD5" s="18" t="s">
        <v>6</v>
      </c>
      <c r="HE5" s="17" t="s">
        <v>7</v>
      </c>
      <c r="HF5" s="10" t="s">
        <v>8</v>
      </c>
      <c r="HG5" s="88">
        <v>45869</v>
      </c>
      <c r="HH5" s="12" t="s">
        <v>5</v>
      </c>
      <c r="HI5" s="18" t="s">
        <v>6</v>
      </c>
      <c r="HJ5" s="17" t="s">
        <v>7</v>
      </c>
    </row>
    <row r="6" spans="1:21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  <c r="GV6" s="20"/>
      <c r="GW6" s="21" t="s">
        <v>9</v>
      </c>
      <c r="GX6" s="22"/>
      <c r="GY6" s="25" t="s">
        <v>9</v>
      </c>
      <c r="GZ6" s="24"/>
      <c r="HA6" s="20"/>
      <c r="HB6" s="21" t="s">
        <v>9</v>
      </c>
      <c r="HC6" s="22"/>
      <c r="HD6" s="25" t="s">
        <v>9</v>
      </c>
      <c r="HE6" s="24"/>
      <c r="HF6" s="20"/>
      <c r="HG6" s="21" t="s">
        <v>9</v>
      </c>
      <c r="HH6" s="22"/>
      <c r="HI6" s="25" t="s">
        <v>9</v>
      </c>
      <c r="HJ6" s="24"/>
    </row>
    <row r="7" spans="1:21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0.13848868915505647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  <c r="GV7" s="127">
        <v>127</v>
      </c>
      <c r="GW7" s="74">
        <v>173974270499.56094</v>
      </c>
      <c r="GX7" s="31">
        <f>GW7/GW$32</f>
        <v>0.12847869621988242</v>
      </c>
      <c r="GY7" s="32">
        <f>IF(GW7&lt;0,"Error",IF(AND(GR7=0,GW7&gt;0),"New Comer",GW7-GR7))</f>
        <v>-7980541124.0543518</v>
      </c>
      <c r="GZ7" s="33">
        <f>IF(AND(GR7=0,GW7=0),"-",IF(GR7=0,"",GY7/GR7))</f>
        <v>-4.3860016961588193E-2</v>
      </c>
      <c r="HA7" s="127">
        <v>128</v>
      </c>
      <c r="HB7" s="74">
        <v>179906741585.66705</v>
      </c>
      <c r="HC7" s="31">
        <f>HB7/HB$32</f>
        <v>0.12867279179257118</v>
      </c>
      <c r="HD7" s="32">
        <f>IF(HB7&lt;0,"Error",IF(AND(GW7=0,HB7&gt;0),"New Comer",HB7-GW7))</f>
        <v>5932471086.1061096</v>
      </c>
      <c r="HE7" s="33">
        <f>IF(AND(GW7=0,HB7=0),"-",IF(GW7=0,"",HD7/GW7))</f>
        <v>3.4099703761201181E-2</v>
      </c>
      <c r="HF7" s="127">
        <v>124</v>
      </c>
      <c r="HG7" s="74">
        <v>170523387704.77539</v>
      </c>
      <c r="HH7" s="31">
        <f>HG7/HG$32</f>
        <v>0.12190009245517285</v>
      </c>
      <c r="HI7" s="32">
        <f>IF(HG7&lt;0,"Error",IF(AND(HB7=0,HG7&gt;0),"New Comer",HG7-HB7))</f>
        <v>-9383353880.8916626</v>
      </c>
      <c r="HJ7" s="33">
        <f>IF(AND(HB7=0,HG7=0),"-",IF(HB7=0,"",HI7/HB7))</f>
        <v>-5.2156766323420659E-2</v>
      </c>
    </row>
    <row r="8" spans="1:21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9.8782990857073774E-2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  <c r="GV8" s="127">
        <v>143</v>
      </c>
      <c r="GW8" s="74">
        <v>132729717503.19997</v>
      </c>
      <c r="GX8" s="31">
        <f>GW8/GW$32</f>
        <v>9.8019902629725222E-2</v>
      </c>
      <c r="GY8" s="32">
        <f>IF(GW8&lt;0,"Error",IF(AND(GR8=0,GW8&gt;0),"New Comer",GW8-GR8))</f>
        <v>-640090524.27000427</v>
      </c>
      <c r="GZ8" s="33">
        <f>IF(AND(GR8=0,GW8=0),"-",IF(GR8=0,"",GY8/GR8))</f>
        <v>-4.7993660164687788E-3</v>
      </c>
      <c r="HA8" s="127">
        <v>143</v>
      </c>
      <c r="HB8" s="74">
        <v>136881815620.49997</v>
      </c>
      <c r="HC8" s="31">
        <f>HB8/HB$32</f>
        <v>9.7900530054005022E-2</v>
      </c>
      <c r="HD8" s="32">
        <f>IF(HB8&lt;0,"Error",IF(AND(GW8=0,HB8&gt;0),"New Comer",HB8-GW8))</f>
        <v>4152098117.3000031</v>
      </c>
      <c r="HE8" s="33">
        <f>IF(AND(GW8=0,HB8=0),"-",IF(GW8=0,"",HD8/GW8))</f>
        <v>3.1282354814021966E-2</v>
      </c>
      <c r="HF8" s="127">
        <v>148</v>
      </c>
      <c r="HG8" s="74">
        <v>141379732315.83994</v>
      </c>
      <c r="HH8" s="31">
        <f>HG8/HG$32</f>
        <v>0.10106650279799621</v>
      </c>
      <c r="HI8" s="32">
        <f>IF(HG8&lt;0,"Error",IF(AND(HB8=0,HG8&gt;0),"New Comer",HG8-HB8))</f>
        <v>4497916695.3399658</v>
      </c>
      <c r="HJ8" s="33">
        <f>IF(AND(HB8=0,HG8=0),"-",IF(HB8=0,"",HI8/HB8))</f>
        <v>3.285985559842574E-2</v>
      </c>
    </row>
    <row r="9" spans="1:21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0.16588774788554528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  <c r="GV9" s="127">
        <v>97</v>
      </c>
      <c r="GW9" s="74">
        <v>212859491083.4061</v>
      </c>
      <c r="GX9" s="31">
        <f>GW9/GW$32</f>
        <v>0.15719514048770059</v>
      </c>
      <c r="GY9" s="32">
        <f>IF(GW9&lt;0,"Error",IF(AND(GR9=0,GW9&gt;0),"New Comer",GW9-GR9))</f>
        <v>-900502837.23873901</v>
      </c>
      <c r="GZ9" s="33">
        <f>IF(AND(GR9=0,GW9=0),"-",IF(GR9=0,"",GY9/GR9))</f>
        <v>-4.2126818059933001E-3</v>
      </c>
      <c r="HA9" s="127">
        <v>100</v>
      </c>
      <c r="HB9" s="74">
        <v>219027613307.37653</v>
      </c>
      <c r="HC9" s="31">
        <f>HB9/HB$32</f>
        <v>0.15665279819713634</v>
      </c>
      <c r="HD9" s="32">
        <f>IF(HB9&lt;0,"Error",IF(AND(GW9=0,HB9&gt;0),"New Comer",HB9-GW9))</f>
        <v>6168122223.9704285</v>
      </c>
      <c r="HE9" s="33">
        <f>IF(AND(GW9=0,HB9=0),"-",IF(GW9=0,"",HD9/GW9))</f>
        <v>2.8977435737425179E-2</v>
      </c>
      <c r="HF9" s="127">
        <v>101</v>
      </c>
      <c r="HG9" s="74">
        <v>226437448636.48413</v>
      </c>
      <c r="HH9" s="31">
        <f>HG9/HG$32</f>
        <v>0.16187073395403739</v>
      </c>
      <c r="HI9" s="32">
        <f>IF(HG9&lt;0,"Error",IF(AND(HB9=0,HG9&gt;0),"New Comer",HG9-HB9))</f>
        <v>7409835329.107605</v>
      </c>
      <c r="HJ9" s="33">
        <f>IF(AND(HB9=0,HG9=0),"-",IF(HB9=0,"",HI9/HB9))</f>
        <v>3.3830598878456811E-2</v>
      </c>
    </row>
    <row r="10" spans="1:21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44554073694.470001</v>
      </c>
      <c r="GN10" s="31">
        <f>GM10/GM$32</f>
        <v>3.195814114567317E-2</v>
      </c>
      <c r="GO10" s="32">
        <f>IF(GM10&lt;0,"Error",IF(AND(GH10=0,GM10&gt;0),"New Comer",GM10-GH10))</f>
        <v>-1837002301.0299911</v>
      </c>
      <c r="GP10" s="33">
        <f>IF(AND(GH10=0,GM10=0),"-",IF(GH10=0,"",GO10/GH10))</f>
        <v>-3.9598182659272299E-2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-1942380625.2300034</v>
      </c>
      <c r="GU10" s="33">
        <f>IF(AND(GM10=0,GR10=0),"-",IF(GM10=0,"",GT10/GM10))</f>
        <v>-4.3596027572021752E-2</v>
      </c>
      <c r="GV10" s="127">
        <v>72</v>
      </c>
      <c r="GW10" s="74">
        <v>43560844261.030006</v>
      </c>
      <c r="GX10" s="31">
        <f>GW10/GW$32</f>
        <v>3.2169357347060161E-2</v>
      </c>
      <c r="GY10" s="32">
        <f>IF(GW10&lt;0,"Error",IF(AND(GR10=0,GW10&gt;0),"New Comer",GW10-GR10))</f>
        <v>949151191.79000854</v>
      </c>
      <c r="GZ10" s="33">
        <f>IF(AND(GR10=0,GW10=0),"-",IF(GR10=0,"",GY10/GR10))</f>
        <v>2.227443040687745E-2</v>
      </c>
      <c r="HA10" s="127">
        <v>73</v>
      </c>
      <c r="HB10" s="74">
        <v>44367621741.790009</v>
      </c>
      <c r="HC10" s="31">
        <f>HB10/HB$32</f>
        <v>3.1732583806452101E-2</v>
      </c>
      <c r="HD10" s="32">
        <f>IF(HB10&lt;0,"Error",IF(AND(GW10=0,HB10&gt;0),"New Comer",HB10-GW10))</f>
        <v>806777480.76000214</v>
      </c>
      <c r="HE10" s="33">
        <f>IF(AND(GW10=0,HB10=0),"-",IF(GW10=0,"",HD10/GW10))</f>
        <v>1.8520703499811501E-2</v>
      </c>
      <c r="HF10" s="127">
        <v>73</v>
      </c>
      <c r="HG10" s="74">
        <v>44989898885.340012</v>
      </c>
      <c r="HH10" s="31">
        <f>HG10/HG$32</f>
        <v>3.2161411449124301E-2</v>
      </c>
      <c r="HI10" s="32">
        <f>IF(HG10&lt;0,"Error",IF(AND(HB10=0,HG10&gt;0),"New Comer",HG10-HB10))</f>
        <v>622277143.55000305</v>
      </c>
      <c r="HJ10" s="33">
        <f>IF(AND(HB10=0,HG10=0),"-",IF(HB10=0,"",HI10/HB10))</f>
        <v>1.4025478921802972E-2</v>
      </c>
    </row>
    <row r="11" spans="1:21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  <c r="GV11" s="76"/>
      <c r="GW11" s="74"/>
      <c r="GX11" s="69"/>
      <c r="GY11" s="32"/>
      <c r="GZ11" s="33"/>
      <c r="HA11" s="76"/>
      <c r="HB11" s="74"/>
      <c r="HC11" s="69"/>
      <c r="HD11" s="32"/>
      <c r="HE11" s="33"/>
      <c r="HF11" s="76"/>
      <c r="HG11" s="74"/>
      <c r="HH11" s="69"/>
      <c r="HI11" s="32"/>
      <c r="HJ11" s="33"/>
    </row>
    <row r="12" spans="1:21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2.2432295420083018E-2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  <c r="GV12" s="76">
        <v>73</v>
      </c>
      <c r="GW12" s="74">
        <v>31009350572.049995</v>
      </c>
      <c r="GX12" s="31">
        <f>GW12/GW$32</f>
        <v>2.2900173230686448E-2</v>
      </c>
      <c r="GY12" s="32">
        <f>IF(GW12&lt;0,"Error",IF(AND(GR12=0,GW12&gt;0),"New Comer",GW12-GR12))</f>
        <v>529802169.33000183</v>
      </c>
      <c r="GZ12" s="33">
        <f>IF(AND(GR12=0,GW12=0),"-",IF(GR12=0,"",GY12/GR12))</f>
        <v>1.7382218474166183E-2</v>
      </c>
      <c r="HA12" s="76">
        <v>73</v>
      </c>
      <c r="HB12" s="74">
        <v>32350650430.069996</v>
      </c>
      <c r="HC12" s="31">
        <f>HB12/HB$32</f>
        <v>2.3137812793749601E-2</v>
      </c>
      <c r="HD12" s="32">
        <f>IF(HB12&lt;0,"Error",IF(AND(GW12=0,HB12&gt;0),"New Comer",HB12-GW12))</f>
        <v>1341299858.0200005</v>
      </c>
      <c r="HE12" s="33">
        <f>IF(AND(GW12=0,HB12=0),"-",IF(GW12=0,"",HD12/GW12))</f>
        <v>4.3254690384550307E-2</v>
      </c>
      <c r="HF12" s="76">
        <v>73</v>
      </c>
      <c r="HG12" s="74">
        <v>33782097413.559998</v>
      </c>
      <c r="HH12" s="31">
        <f>HG12/HG$32</f>
        <v>2.4149419346348677E-2</v>
      </c>
      <c r="HI12" s="32">
        <f>IF(HG12&lt;0,"Error",IF(AND(HB12=0,HG12&gt;0),"New Comer",HG12-HB12))</f>
        <v>1431446983.4900017</v>
      </c>
      <c r="HJ12" s="33">
        <f>IF(AND(HB12=0,HG12=0),"-",IF(HB12=0,"",HI12/HB12))</f>
        <v>4.4247857908892886E-2</v>
      </c>
    </row>
    <row r="13" spans="1:21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0.19919755322157137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  <c r="GV13" s="76">
        <v>263</v>
      </c>
      <c r="GW13" s="74">
        <v>283138074640.36499</v>
      </c>
      <c r="GX13" s="31">
        <f>GW13/GW$32</f>
        <v>0.2090953482692928</v>
      </c>
      <c r="GY13" s="32">
        <f>IF(GW13&lt;0,"Error",IF(AND(GR13=0,GW13&gt;0),"New Comer",GW13-GR13))</f>
        <v>-2722310783.1743164</v>
      </c>
      <c r="GZ13" s="33">
        <f>IF(AND(GR13=0,GW13=0),"-",IF(GR13=0,"",GY13/GR13))</f>
        <v>-9.5232180532495228E-3</v>
      </c>
      <c r="HA13" s="76">
        <v>269</v>
      </c>
      <c r="HB13" s="74">
        <v>289092441289.79901</v>
      </c>
      <c r="HC13" s="31">
        <f>HB13/HB$32</f>
        <v>0.20676452243550592</v>
      </c>
      <c r="HD13" s="32">
        <f>IF(HB13&lt;0,"Error",IF(AND(GW13=0,HB13&gt;0),"New Comer",HB13-GW13))</f>
        <v>5954366649.434021</v>
      </c>
      <c r="HE13" s="33">
        <f>IF(AND(GW13=0,HB13=0),"-",IF(GW13=0,"",HD13/GW13))</f>
        <v>2.1029904427361495E-2</v>
      </c>
      <c r="HF13" s="76">
        <v>269</v>
      </c>
      <c r="HG13" s="74">
        <v>276618853826.19495</v>
      </c>
      <c r="HH13" s="31">
        <f>HG13/HG$32</f>
        <v>0.19774333779150463</v>
      </c>
      <c r="HI13" s="32">
        <f>IF(HG13&lt;0,"Error",IF(AND(HB13=0,HG13&gt;0),"New Comer",HG13-HB13))</f>
        <v>-12473587463.604065</v>
      </c>
      <c r="HJ13" s="33">
        <f>IF(AND(HB13=0,HG13=0),"-",IF(HB13=0,"",HI13/HB13))</f>
        <v>-4.3147400907310444E-2</v>
      </c>
    </row>
    <row r="14" spans="1:21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8.1441306055157578E-2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  <c r="GV14" s="76">
        <v>90</v>
      </c>
      <c r="GW14" s="74">
        <v>115042292015.96999</v>
      </c>
      <c r="GX14" s="31">
        <f>GW14/GW$32</f>
        <v>8.4957871333026305E-2</v>
      </c>
      <c r="GY14" s="32">
        <f>IF(GW14&lt;0,"Error",IF(AND(GR14=0,GW14&gt;0),"New Comer",GW14-GR14))</f>
        <v>2329564078.3999634</v>
      </c>
      <c r="GZ14" s="33">
        <f>IF(AND(GR14=0,GW14=0),"-",IF(GR14=0,"",GY14/GR14))</f>
        <v>2.0668154529010031E-2</v>
      </c>
      <c r="HA14" s="76">
        <v>89</v>
      </c>
      <c r="HB14" s="74">
        <v>116629469576.32001</v>
      </c>
      <c r="HC14" s="31">
        <f>HB14/HB$32</f>
        <v>8.3415659265474867E-2</v>
      </c>
      <c r="HD14" s="32">
        <f>IF(HB14&lt;0,"Error",IF(AND(GW14=0,HB14&gt;0),"New Comer",HB14-GW14))</f>
        <v>1587177560.3500214</v>
      </c>
      <c r="HE14" s="33">
        <f>IF(AND(GW14=0,HB14=0),"-",IF(GW14=0,"",HD14/GW14))</f>
        <v>1.379647025921295E-2</v>
      </c>
      <c r="HF14" s="76">
        <v>90</v>
      </c>
      <c r="HG14" s="74">
        <v>117083213341.31003</v>
      </c>
      <c r="HH14" s="31">
        <f>HG14/HG$32</f>
        <v>8.369792978757909E-2</v>
      </c>
      <c r="HI14" s="32">
        <f>IF(HG14&lt;0,"Error",IF(AND(HB14=0,HG14&gt;0),"New Comer",HG14-HB14))</f>
        <v>453743764.99002075</v>
      </c>
      <c r="HJ14" s="33">
        <f>IF(AND(HB14=0,HG14=0),"-",IF(HB14=0,"",HI14/HB14))</f>
        <v>3.8904726793179819E-3</v>
      </c>
    </row>
    <row r="15" spans="1:21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  <c r="GV15" s="76"/>
      <c r="GW15" s="74"/>
      <c r="GX15" s="69"/>
      <c r="GY15" s="32"/>
      <c r="GZ15" s="33"/>
      <c r="HA15" s="76"/>
      <c r="HB15" s="74"/>
      <c r="HC15" s="69"/>
      <c r="HD15" s="32"/>
      <c r="HE15" s="33"/>
      <c r="HF15" s="76"/>
      <c r="HG15" s="74"/>
      <c r="HH15" s="69"/>
      <c r="HI15" s="32"/>
      <c r="HJ15" s="33"/>
    </row>
    <row r="16" spans="1:218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2.2571220798386343E-2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6">GR16/GR$32</f>
        <v>2.2500924137651698E-2</v>
      </c>
      <c r="GT16" s="32">
        <f t="shared" ref="GT16:GT22" si="97">IF(GR16&lt;0,"Error",IF(AND(GM16=0,GR16&gt;0),"New Comer",GR16-GM16))</f>
        <v>-872552933.16999054</v>
      </c>
      <c r="GU16" s="33">
        <f t="shared" ref="GU16:GU22" si="98">IF(AND(GM16=0,GR16=0),"-",IF(GM16=0,"",GT16/GM16))</f>
        <v>-2.7728784033458152E-2</v>
      </c>
      <c r="GV16" s="76">
        <v>61</v>
      </c>
      <c r="GW16" s="74">
        <v>31041285688.760002</v>
      </c>
      <c r="GX16" s="31">
        <f t="shared" ref="GX16:GX30" si="99">GW16/GW$32</f>
        <v>2.2923757075278814E-2</v>
      </c>
      <c r="GY16" s="32">
        <f t="shared" ref="GY16:GY22" si="100">IF(GW16&lt;0,"Error",IF(AND(GR16=0,GW16&gt;0),"New Comer",GW16-GR16))</f>
        <v>446431608.43999481</v>
      </c>
      <c r="GZ16" s="33">
        <f t="shared" ref="GZ16:GZ22" si="101">IF(AND(GR16=0,GW16=0),"-",IF(GR16=0,"",GY16/GR16))</f>
        <v>1.4591722100324047E-2</v>
      </c>
      <c r="HA16" s="76">
        <v>61</v>
      </c>
      <c r="HB16" s="74">
        <v>31802236314.199997</v>
      </c>
      <c r="HC16" s="31">
        <f t="shared" ref="HC16:HC30" si="102">HB16/HB$32</f>
        <v>2.274557637878543E-2</v>
      </c>
      <c r="HD16" s="32">
        <f t="shared" ref="HD16:HD22" si="103">IF(HB16&lt;0,"Error",IF(AND(GW16=0,HB16&gt;0),"New Comer",HB16-GW16))</f>
        <v>760950625.43999481</v>
      </c>
      <c r="HE16" s="33">
        <f t="shared" ref="HE16:HE22" si="104">IF(AND(GW16=0,HB16=0),"-",IF(GW16=0,"",HD16/GW16))</f>
        <v>2.4514146516667439E-2</v>
      </c>
      <c r="HF16" s="76">
        <v>60</v>
      </c>
      <c r="HG16" s="74">
        <v>32778802358.380013</v>
      </c>
      <c r="HH16" s="31">
        <f t="shared" ref="HH16:HH30" si="105">HG16/HG$32</f>
        <v>2.3432205352230773E-2</v>
      </c>
      <c r="HI16" s="32">
        <f t="shared" ref="HI16:HI22" si="106">IF(HG16&lt;0,"Error",IF(AND(HB16=0,HG16&gt;0),"New Comer",HG16-HB16))</f>
        <v>976566044.18001556</v>
      </c>
      <c r="HJ16" s="33">
        <f t="shared" ref="HJ16:HJ22" si="107">IF(AND(HB16=0,HG16=0),"-",IF(HB16=0,"",HI16/HB16))</f>
        <v>3.0707464548459119E-2</v>
      </c>
    </row>
    <row r="17" spans="1:218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2.7582407819540277E-4</v>
      </c>
      <c r="GO17" s="32">
        <f t="shared" si="94"/>
        <v>-8180134.8800000548</v>
      </c>
      <c r="GP17" s="33">
        <f t="shared" si="95"/>
        <v>-2.0829587190876523E-2</v>
      </c>
      <c r="GQ17" s="76">
        <v>9</v>
      </c>
      <c r="GR17" s="74">
        <v>368758265.02999997</v>
      </c>
      <c r="GS17" s="31">
        <f t="shared" si="96"/>
        <v>2.7120252722203215E-4</v>
      </c>
      <c r="GT17" s="32">
        <f t="shared" si="97"/>
        <v>-15778690.689999998</v>
      </c>
      <c r="GU17" s="33">
        <f t="shared" si="98"/>
        <v>-4.1032963035909684E-2</v>
      </c>
      <c r="GV17" s="76">
        <v>9</v>
      </c>
      <c r="GW17" s="74">
        <v>374802328.20999998</v>
      </c>
      <c r="GX17" s="31">
        <f t="shared" si="99"/>
        <v>2.767887132408972E-4</v>
      </c>
      <c r="GY17" s="32">
        <f t="shared" si="100"/>
        <v>6044063.1800000072</v>
      </c>
      <c r="GZ17" s="33">
        <f t="shared" si="101"/>
        <v>1.6390312443595803E-2</v>
      </c>
      <c r="HA17" s="76">
        <v>9</v>
      </c>
      <c r="HB17" s="74">
        <v>376586822.02000004</v>
      </c>
      <c r="HC17" s="31">
        <f t="shared" si="102"/>
        <v>2.6934220093432007E-4</v>
      </c>
      <c r="HD17" s="32">
        <f t="shared" si="103"/>
        <v>1784493.810000062</v>
      </c>
      <c r="HE17" s="33">
        <f t="shared" si="104"/>
        <v>4.7611598853255213E-3</v>
      </c>
      <c r="HF17" s="76">
        <v>10</v>
      </c>
      <c r="HG17" s="74">
        <v>463522130.86999995</v>
      </c>
      <c r="HH17" s="31">
        <f t="shared" si="105"/>
        <v>3.3135273330304229E-4</v>
      </c>
      <c r="HI17" s="32">
        <f t="shared" si="106"/>
        <v>86935308.849999905</v>
      </c>
      <c r="HJ17" s="33">
        <f t="shared" si="107"/>
        <v>0.23085063992330268</v>
      </c>
    </row>
    <row r="18" spans="1:21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7.8216102260779789E-3</v>
      </c>
      <c r="GO18" s="32">
        <f t="shared" si="94"/>
        <v>-264889673.95999527</v>
      </c>
      <c r="GP18" s="33">
        <f t="shared" si="95"/>
        <v>-2.3715876348262662E-2</v>
      </c>
      <c r="GQ18" s="76">
        <v>94</v>
      </c>
      <c r="GR18" s="74">
        <v>10565657187.949997</v>
      </c>
      <c r="GS18" s="31">
        <f t="shared" si="96"/>
        <v>7.7704914109533356E-3</v>
      </c>
      <c r="GT18" s="32">
        <f t="shared" si="97"/>
        <v>-338750450.58000565</v>
      </c>
      <c r="GU18" s="33">
        <f t="shared" si="98"/>
        <v>-3.1065461032752789E-2</v>
      </c>
      <c r="GV18" s="76">
        <v>97</v>
      </c>
      <c r="GW18" s="74">
        <v>11371043877.950005</v>
      </c>
      <c r="GX18" s="31">
        <f t="shared" si="99"/>
        <v>8.3974307689468342E-3</v>
      </c>
      <c r="GY18" s="32">
        <f t="shared" si="100"/>
        <v>805386690.00000763</v>
      </c>
      <c r="GZ18" s="33">
        <f t="shared" si="101"/>
        <v>7.6226842843106934E-2</v>
      </c>
      <c r="HA18" s="76">
        <v>97</v>
      </c>
      <c r="HB18" s="74">
        <v>11518159510.420002</v>
      </c>
      <c r="HC18" s="31">
        <f t="shared" si="102"/>
        <v>8.2380111354091231E-3</v>
      </c>
      <c r="HD18" s="32">
        <f t="shared" si="103"/>
        <v>147115632.46999741</v>
      </c>
      <c r="HE18" s="33">
        <f t="shared" si="104"/>
        <v>1.2937742044534236E-2</v>
      </c>
      <c r="HF18" s="76">
        <v>102</v>
      </c>
      <c r="HG18" s="74">
        <v>12097944605.059998</v>
      </c>
      <c r="HH18" s="31">
        <f t="shared" si="105"/>
        <v>8.6483184841927348E-3</v>
      </c>
      <c r="HI18" s="32">
        <f t="shared" si="106"/>
        <v>579785094.63999557</v>
      </c>
      <c r="HJ18" s="33">
        <f t="shared" si="107"/>
        <v>5.0336609257363385E-2</v>
      </c>
    </row>
    <row r="19" spans="1:218">
      <c r="A19" s="34" t="s">
        <v>118</v>
      </c>
      <c r="B19" s="27">
        <v>1</v>
      </c>
      <c r="C19" s="28">
        <v>1592826743.8499999</v>
      </c>
      <c r="D19" s="29">
        <f t="shared" ref="D19:D26" si="108">C19/C$32</f>
        <v>5.5034868148310635E-2</v>
      </c>
      <c r="E19" s="27">
        <v>3</v>
      </c>
      <c r="F19" s="28">
        <v>4905940915.46</v>
      </c>
      <c r="G19" s="29">
        <f t="shared" ref="G19:G26" si="109">F19/F$32</f>
        <v>0.18132004680651212</v>
      </c>
      <c r="H19" s="27">
        <v>4</v>
      </c>
      <c r="I19" s="28">
        <v>7910665081.54</v>
      </c>
      <c r="J19" s="29">
        <f t="shared" ref="J19:J26" si="110">I19/I$32</f>
        <v>4.2904199231407293E-2</v>
      </c>
      <c r="K19" s="27">
        <v>5</v>
      </c>
      <c r="L19" s="28">
        <v>2722093512.8700004</v>
      </c>
      <c r="M19" s="29">
        <f t="shared" ref="M19:M26" si="111">L19/L$32</f>
        <v>9.3969891192658972E-3</v>
      </c>
      <c r="N19" s="30">
        <v>6</v>
      </c>
      <c r="O19" s="28">
        <v>4722181248.6199999</v>
      </c>
      <c r="P19" s="31">
        <f t="shared" ref="P19:P26" si="112">O19/O$32</f>
        <v>8.4532518527248926E-3</v>
      </c>
      <c r="Q19" s="30">
        <v>7</v>
      </c>
      <c r="R19" s="28">
        <v>5615026329.3299999</v>
      </c>
      <c r="S19" s="47">
        <f t="shared" ref="S19:S26" si="113">R19/R$32</f>
        <v>1.3085056260605757E-2</v>
      </c>
      <c r="T19" s="30">
        <v>8</v>
      </c>
      <c r="U19" s="28">
        <v>5973384708.4399996</v>
      </c>
      <c r="V19" s="31">
        <f t="shared" ref="V19:V26" si="114">U19/U$32</f>
        <v>1.8110231558969462E-2</v>
      </c>
      <c r="W19" s="30">
        <v>8</v>
      </c>
      <c r="X19" s="28">
        <v>7263954394.21</v>
      </c>
      <c r="Y19" s="31">
        <f t="shared" ref="Y19:Y26" si="115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16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3.9994970289469875E-3</v>
      </c>
      <c r="GO19" s="32">
        <f t="shared" si="94"/>
        <v>-254422130.64999962</v>
      </c>
      <c r="GP19" s="33">
        <f t="shared" si="95"/>
        <v>-4.3638103018994789E-2</v>
      </c>
      <c r="GQ19" s="76">
        <v>16</v>
      </c>
      <c r="GR19" s="74">
        <v>5443032310.6399984</v>
      </c>
      <c r="GS19" s="31">
        <f t="shared" si="96"/>
        <v>4.0030672079354014E-3</v>
      </c>
      <c r="GT19" s="32">
        <f t="shared" si="97"/>
        <v>-132820319.72000217</v>
      </c>
      <c r="GU19" s="33">
        <f t="shared" si="98"/>
        <v>-2.3820629511764325E-2</v>
      </c>
      <c r="GV19" s="76">
        <v>16</v>
      </c>
      <c r="GW19" s="74">
        <v>5849106032.8499994</v>
      </c>
      <c r="GX19" s="31">
        <f t="shared" si="99"/>
        <v>4.3195210130472323E-3</v>
      </c>
      <c r="GY19" s="32">
        <f t="shared" si="100"/>
        <v>406073722.21000099</v>
      </c>
      <c r="GZ19" s="33">
        <f t="shared" si="101"/>
        <v>7.4604319620923648E-2</v>
      </c>
      <c r="HA19" s="76">
        <v>16</v>
      </c>
      <c r="HB19" s="74">
        <v>6001859431.6300001</v>
      </c>
      <c r="HC19" s="31">
        <f t="shared" si="102"/>
        <v>4.2926463022324723E-3</v>
      </c>
      <c r="HD19" s="32">
        <f t="shared" si="103"/>
        <v>152753398.78000069</v>
      </c>
      <c r="HE19" s="33">
        <f t="shared" si="104"/>
        <v>2.6115682964559118E-2</v>
      </c>
      <c r="HF19" s="76">
        <v>16</v>
      </c>
      <c r="HG19" s="74">
        <v>5866248398.6399994</v>
      </c>
      <c r="HH19" s="31">
        <f t="shared" si="105"/>
        <v>4.1935375069914807E-3</v>
      </c>
      <c r="HI19" s="32">
        <f t="shared" si="106"/>
        <v>-135611032.99000072</v>
      </c>
      <c r="HJ19" s="33">
        <f t="shared" si="107"/>
        <v>-2.259483657270046E-2</v>
      </c>
    </row>
    <row r="20" spans="1:218">
      <c r="A20" s="34" t="s">
        <v>16</v>
      </c>
      <c r="B20" s="27">
        <v>4</v>
      </c>
      <c r="C20" s="28">
        <v>7735035325.2399998</v>
      </c>
      <c r="D20" s="29">
        <f t="shared" si="108"/>
        <v>0.26725860228725373</v>
      </c>
      <c r="E20" s="27">
        <v>6</v>
      </c>
      <c r="F20" s="28">
        <v>6816982423.2199993</v>
      </c>
      <c r="G20" s="29">
        <f t="shared" si="109"/>
        <v>0.25195076609305705</v>
      </c>
      <c r="H20" s="27">
        <v>10</v>
      </c>
      <c r="I20" s="28">
        <v>8315221314.9100008</v>
      </c>
      <c r="J20" s="29">
        <f t="shared" si="110"/>
        <v>4.5098346127768529E-2</v>
      </c>
      <c r="K20" s="27">
        <v>15</v>
      </c>
      <c r="L20" s="28">
        <v>9158738802.7299995</v>
      </c>
      <c r="M20" s="29">
        <f t="shared" si="111"/>
        <v>3.1617050798784366E-2</v>
      </c>
      <c r="N20" s="30">
        <v>27</v>
      </c>
      <c r="O20" s="28">
        <v>14415179136.500002</v>
      </c>
      <c r="P20" s="31">
        <f t="shared" si="112"/>
        <v>2.5804841730416538E-2</v>
      </c>
      <c r="Q20" s="30">
        <v>30</v>
      </c>
      <c r="R20" s="28">
        <v>13503837134.26</v>
      </c>
      <c r="S20" s="47">
        <f t="shared" si="113"/>
        <v>3.1468858429544257E-2</v>
      </c>
      <c r="T20" s="30">
        <v>30</v>
      </c>
      <c r="U20" s="28">
        <v>11962341444.43</v>
      </c>
      <c r="V20" s="31">
        <f t="shared" si="114"/>
        <v>3.6267674713799256E-2</v>
      </c>
      <c r="W20" s="30">
        <v>33</v>
      </c>
      <c r="X20" s="28">
        <v>14181387204.669998</v>
      </c>
      <c r="Y20" s="31">
        <f t="shared" si="115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16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1.8584312436711908E-2</v>
      </c>
      <c r="GO20" s="32">
        <f t="shared" si="94"/>
        <v>453315782.13999939</v>
      </c>
      <c r="GP20" s="33">
        <f t="shared" si="95"/>
        <v>1.7807964353336991E-2</v>
      </c>
      <c r="GQ20" s="73">
        <v>74</v>
      </c>
      <c r="GR20" s="74">
        <v>25765530070.5</v>
      </c>
      <c r="GS20" s="31">
        <f t="shared" si="96"/>
        <v>1.8949207470011251E-2</v>
      </c>
      <c r="GT20" s="32">
        <f t="shared" si="97"/>
        <v>-143574657.84000015</v>
      </c>
      <c r="GU20" s="33">
        <f t="shared" si="98"/>
        <v>-5.5414750662131041E-3</v>
      </c>
      <c r="GV20" s="73">
        <v>74</v>
      </c>
      <c r="GW20" s="74">
        <v>27185100295.000004</v>
      </c>
      <c r="GX20" s="31">
        <f t="shared" si="99"/>
        <v>2.0075993033217842E-2</v>
      </c>
      <c r="GY20" s="32">
        <f t="shared" si="100"/>
        <v>1419570224.5000038</v>
      </c>
      <c r="GZ20" s="33">
        <f t="shared" si="101"/>
        <v>5.5095712008088174E-2</v>
      </c>
      <c r="HA20" s="73">
        <v>75</v>
      </c>
      <c r="HB20" s="74">
        <v>27469116313.200001</v>
      </c>
      <c r="HC20" s="31">
        <f t="shared" si="102"/>
        <v>1.9646444891067361E-2</v>
      </c>
      <c r="HD20" s="32">
        <f t="shared" si="103"/>
        <v>284016018.19999695</v>
      </c>
      <c r="HE20" s="33">
        <f t="shared" si="104"/>
        <v>1.044748833434447E-2</v>
      </c>
      <c r="HF20" s="73">
        <v>77</v>
      </c>
      <c r="HG20" s="74">
        <v>28786707607.900005</v>
      </c>
      <c r="HH20" s="31">
        <f t="shared" si="105"/>
        <v>2.0578422503300806E-2</v>
      </c>
      <c r="HI20" s="32">
        <f t="shared" si="106"/>
        <v>1317591294.7000046</v>
      </c>
      <c r="HJ20" s="33">
        <f t="shared" si="107"/>
        <v>4.7966278917638487E-2</v>
      </c>
    </row>
    <row r="21" spans="1:218">
      <c r="A21" s="34" t="s">
        <v>17</v>
      </c>
      <c r="B21" s="27">
        <v>1</v>
      </c>
      <c r="C21" s="28">
        <v>241955335.81</v>
      </c>
      <c r="D21" s="29">
        <f t="shared" si="108"/>
        <v>8.3599676207706669E-3</v>
      </c>
      <c r="E21" s="27">
        <v>2</v>
      </c>
      <c r="F21" s="28">
        <v>1150390204.1300001</v>
      </c>
      <c r="G21" s="29">
        <f t="shared" si="109"/>
        <v>4.2517594331656673E-2</v>
      </c>
      <c r="H21" s="27">
        <v>4</v>
      </c>
      <c r="I21" s="28">
        <v>2068287494.6700001</v>
      </c>
      <c r="J21" s="29">
        <f t="shared" si="110"/>
        <v>1.1217542118705766E-2</v>
      </c>
      <c r="K21" s="27">
        <v>9</v>
      </c>
      <c r="L21" s="28">
        <v>5067045197.3199997</v>
      </c>
      <c r="M21" s="29">
        <f t="shared" si="111"/>
        <v>1.7492039990882752E-2</v>
      </c>
      <c r="N21" s="30">
        <v>24</v>
      </c>
      <c r="O21" s="28">
        <v>8338986552.4000006</v>
      </c>
      <c r="P21" s="31">
        <f t="shared" si="112"/>
        <v>1.4927752623752755E-2</v>
      </c>
      <c r="Q21" s="30">
        <v>30</v>
      </c>
      <c r="R21" s="28">
        <v>8850804137.0600014</v>
      </c>
      <c r="S21" s="47">
        <f t="shared" si="113"/>
        <v>2.0625596977183087E-2</v>
      </c>
      <c r="T21" s="30">
        <v>12</v>
      </c>
      <c r="U21" s="28">
        <v>2993084022.6500001</v>
      </c>
      <c r="V21" s="31">
        <f t="shared" si="114"/>
        <v>9.0744941722997637E-3</v>
      </c>
      <c r="W21" s="30">
        <v>15</v>
      </c>
      <c r="X21" s="28">
        <v>3082969308.23</v>
      </c>
      <c r="Y21" s="31">
        <f t="shared" si="115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16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8.7867568642476194E-3</v>
      </c>
      <c r="GO21" s="32">
        <f t="shared" si="94"/>
        <v>-861989625.86000061</v>
      </c>
      <c r="GP21" s="33">
        <f t="shared" si="95"/>
        <v>-6.5740788670897415E-2</v>
      </c>
      <c r="GQ21" s="76">
        <v>50</v>
      </c>
      <c r="GR21" s="74">
        <v>13594874081.109999</v>
      </c>
      <c r="GS21" s="31">
        <f t="shared" si="96"/>
        <v>9.9983229060978032E-3</v>
      </c>
      <c r="GT21" s="32">
        <f t="shared" si="97"/>
        <v>1344918394.3699989</v>
      </c>
      <c r="GU21" s="33">
        <f t="shared" si="98"/>
        <v>0.10978965383734487</v>
      </c>
      <c r="GV21" s="76">
        <v>50</v>
      </c>
      <c r="GW21" s="74">
        <v>13665204729.039997</v>
      </c>
      <c r="GX21" s="31">
        <f t="shared" si="99"/>
        <v>1.0091651381111906E-2</v>
      </c>
      <c r="GY21" s="32">
        <f t="shared" si="100"/>
        <v>70330647.929998398</v>
      </c>
      <c r="GZ21" s="33">
        <f t="shared" si="101"/>
        <v>5.173321026027188E-3</v>
      </c>
      <c r="HA21" s="76">
        <v>50</v>
      </c>
      <c r="HB21" s="74">
        <v>14579145258.330002</v>
      </c>
      <c r="HC21" s="31">
        <f t="shared" si="102"/>
        <v>1.0427287525773307E-2</v>
      </c>
      <c r="HD21" s="32">
        <f t="shared" si="103"/>
        <v>913940529.29000473</v>
      </c>
      <c r="HE21" s="33">
        <f t="shared" si="104"/>
        <v>6.6880851579763381E-2</v>
      </c>
      <c r="HF21" s="76">
        <v>51</v>
      </c>
      <c r="HG21" s="74">
        <v>14763348312.419998</v>
      </c>
      <c r="HH21" s="31">
        <f t="shared" si="105"/>
        <v>1.0553704969476862E-2</v>
      </c>
      <c r="HI21" s="32">
        <f t="shared" si="106"/>
        <v>184203054.08999634</v>
      </c>
      <c r="HJ21" s="33">
        <f t="shared" si="107"/>
        <v>1.2634695026771154E-2</v>
      </c>
    </row>
    <row r="22" spans="1:218" s="6" customFormat="1">
      <c r="A22" s="34" t="s">
        <v>91</v>
      </c>
      <c r="B22" s="27">
        <v>4</v>
      </c>
      <c r="C22" s="28">
        <v>2848243667.6399999</v>
      </c>
      <c r="D22" s="29">
        <f t="shared" si="108"/>
        <v>9.8411654191555842E-2</v>
      </c>
      <c r="E22" s="27">
        <v>4</v>
      </c>
      <c r="F22" s="28">
        <v>2061589900.6599998</v>
      </c>
      <c r="G22" s="29">
        <f t="shared" si="109"/>
        <v>7.6194879580699995E-2</v>
      </c>
      <c r="H22" s="27">
        <v>7</v>
      </c>
      <c r="I22" s="28">
        <v>3789735044.3299994</v>
      </c>
      <c r="J22" s="29">
        <f t="shared" si="110"/>
        <v>2.0553966790429121E-2</v>
      </c>
      <c r="K22" s="27">
        <v>23</v>
      </c>
      <c r="L22" s="28">
        <v>14874472579.519997</v>
      </c>
      <c r="M22" s="29">
        <f t="shared" si="111"/>
        <v>5.134844057476861E-2</v>
      </c>
      <c r="N22" s="30">
        <v>23</v>
      </c>
      <c r="O22" s="28">
        <v>15975024971.93</v>
      </c>
      <c r="P22" s="31">
        <f t="shared" si="112"/>
        <v>2.85971466005795E-2</v>
      </c>
      <c r="Q22" s="30">
        <v>11</v>
      </c>
      <c r="R22" s="28">
        <v>5790552019.4799995</v>
      </c>
      <c r="S22" s="47">
        <f t="shared" si="113"/>
        <v>1.3494095042631995E-2</v>
      </c>
      <c r="T22" s="30">
        <v>11</v>
      </c>
      <c r="U22" s="28">
        <v>5187807343.6499996</v>
      </c>
      <c r="V22" s="31">
        <f t="shared" si="114"/>
        <v>1.5728501823107963E-2</v>
      </c>
      <c r="W22" s="30">
        <v>10</v>
      </c>
      <c r="X22" s="28">
        <v>7017566976.1399994</v>
      </c>
      <c r="Y22" s="31">
        <f t="shared" si="115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16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4.0468167424648871E-2</v>
      </c>
      <c r="GO22" s="32">
        <f t="shared" si="94"/>
        <v>216358345.34999847</v>
      </c>
      <c r="GP22" s="33">
        <f t="shared" si="95"/>
        <v>3.8496645086296541E-3</v>
      </c>
      <c r="GQ22" s="76">
        <v>72</v>
      </c>
      <c r="GR22" s="74">
        <v>56517566995.510017</v>
      </c>
      <c r="GS22" s="31">
        <f t="shared" si="96"/>
        <v>4.1565731415879888E-2</v>
      </c>
      <c r="GT22" s="32">
        <f t="shared" si="97"/>
        <v>99338366.400024414</v>
      </c>
      <c r="GU22" s="33">
        <f t="shared" si="98"/>
        <v>1.7607494743067671E-3</v>
      </c>
      <c r="GV22" s="76">
        <v>72</v>
      </c>
      <c r="GW22" s="74">
        <v>58389562767.87999</v>
      </c>
      <c r="GX22" s="31">
        <f t="shared" si="99"/>
        <v>4.3120254941865915E-2</v>
      </c>
      <c r="GY22" s="32">
        <f t="shared" si="100"/>
        <v>1871995772.3699722</v>
      </c>
      <c r="GZ22" s="33">
        <f t="shared" si="101"/>
        <v>3.3122370121111036E-2</v>
      </c>
      <c r="HA22" s="76">
        <v>74</v>
      </c>
      <c r="HB22" s="74">
        <v>62219919590.430008</v>
      </c>
      <c r="HC22" s="31">
        <f t="shared" si="102"/>
        <v>4.4500893564334065E-2</v>
      </c>
      <c r="HD22" s="32">
        <f t="shared" si="103"/>
        <v>3830356822.5500183</v>
      </c>
      <c r="HE22" s="33">
        <f t="shared" si="104"/>
        <v>6.5600025774762122E-2</v>
      </c>
      <c r="HF22" s="76">
        <v>78</v>
      </c>
      <c r="HG22" s="74">
        <v>69262945973.440002</v>
      </c>
      <c r="HH22" s="31">
        <f t="shared" si="105"/>
        <v>4.9513205382111541E-2</v>
      </c>
      <c r="HI22" s="32">
        <f t="shared" si="106"/>
        <v>7043026383.0099945</v>
      </c>
      <c r="HJ22" s="33">
        <f t="shared" si="107"/>
        <v>0.11319568442665227</v>
      </c>
    </row>
    <row r="23" spans="1:218" s="6" customFormat="1">
      <c r="A23" s="34" t="s">
        <v>116</v>
      </c>
      <c r="B23" s="27"/>
      <c r="C23" s="28"/>
      <c r="D23" s="29">
        <f t="shared" si="108"/>
        <v>0</v>
      </c>
      <c r="E23" s="27"/>
      <c r="F23" s="28"/>
      <c r="G23" s="29">
        <f t="shared" si="109"/>
        <v>0</v>
      </c>
      <c r="H23" s="27">
        <v>0</v>
      </c>
      <c r="I23" s="28">
        <v>0</v>
      </c>
      <c r="J23" s="29">
        <f t="shared" si="110"/>
        <v>0</v>
      </c>
      <c r="K23" s="27">
        <v>0</v>
      </c>
      <c r="L23" s="28">
        <v>0</v>
      </c>
      <c r="M23" s="29">
        <f t="shared" si="111"/>
        <v>0</v>
      </c>
      <c r="N23" s="30">
        <v>0</v>
      </c>
      <c r="O23" s="28">
        <v>0</v>
      </c>
      <c r="P23" s="31">
        <f t="shared" si="112"/>
        <v>0</v>
      </c>
      <c r="Q23" s="30">
        <v>1</v>
      </c>
      <c r="R23" s="28">
        <v>6991085.8399999999</v>
      </c>
      <c r="S23" s="47">
        <f t="shared" si="113"/>
        <v>1.629177606190134E-5</v>
      </c>
      <c r="T23" s="30">
        <v>2</v>
      </c>
      <c r="U23" s="28">
        <v>8485490.4100000001</v>
      </c>
      <c r="V23" s="31">
        <f t="shared" si="114"/>
        <v>2.5726485688990227E-5</v>
      </c>
      <c r="W23" s="30">
        <v>1</v>
      </c>
      <c r="X23" s="28">
        <v>3993932.37</v>
      </c>
      <c r="Y23" s="31">
        <f t="shared" si="115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16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  <c r="GL23" s="72">
        <v>2</v>
      </c>
      <c r="GM23" s="74">
        <v>217848438.75999999</v>
      </c>
      <c r="GN23" s="31">
        <f t="shared" si="93"/>
        <v>1.5626026032992661E-4</v>
      </c>
      <c r="GO23" s="32">
        <v>0</v>
      </c>
      <c r="GP23" s="33" t="s">
        <v>109</v>
      </c>
      <c r="GQ23" s="72">
        <v>2</v>
      </c>
      <c r="GR23" s="74">
        <v>214527643.56</v>
      </c>
      <c r="GS23" s="31">
        <f t="shared" si="96"/>
        <v>1.5777392565757432E-4</v>
      </c>
      <c r="GT23" s="32">
        <v>0</v>
      </c>
      <c r="GU23" s="33" t="s">
        <v>109</v>
      </c>
      <c r="GV23" s="72">
        <v>2</v>
      </c>
      <c r="GW23" s="74">
        <v>211341121.25999999</v>
      </c>
      <c r="GX23" s="31">
        <f t="shared" si="99"/>
        <v>1.5607383574113852E-4</v>
      </c>
      <c r="GY23" s="32">
        <v>0</v>
      </c>
      <c r="GZ23" s="33" t="s">
        <v>109</v>
      </c>
      <c r="HA23" s="72">
        <v>2</v>
      </c>
      <c r="HB23" s="74">
        <v>210969891.70999998</v>
      </c>
      <c r="HC23" s="31">
        <f t="shared" si="102"/>
        <v>1.5088975939001062E-4</v>
      </c>
      <c r="HD23" s="32">
        <v>0</v>
      </c>
      <c r="HE23" s="33" t="s">
        <v>109</v>
      </c>
      <c r="HF23" s="72">
        <v>3</v>
      </c>
      <c r="HG23" s="74">
        <v>341884701.00999999</v>
      </c>
      <c r="HH23" s="31">
        <f t="shared" si="105"/>
        <v>2.4439918314478234E-4</v>
      </c>
      <c r="HI23" s="32">
        <v>0</v>
      </c>
      <c r="HJ23" s="33" t="s">
        <v>109</v>
      </c>
    </row>
    <row r="24" spans="1:218">
      <c r="A24" s="34" t="s">
        <v>18</v>
      </c>
      <c r="B24" s="27">
        <v>1</v>
      </c>
      <c r="C24" s="28">
        <v>3991972245.2600002</v>
      </c>
      <c r="D24" s="29">
        <f t="shared" si="108"/>
        <v>0.13792941826087843</v>
      </c>
      <c r="E24" s="27">
        <v>1</v>
      </c>
      <c r="F24" s="28">
        <v>3901716225.1300001</v>
      </c>
      <c r="G24" s="29">
        <f t="shared" si="109"/>
        <v>0.14420462471060258</v>
      </c>
      <c r="H24" s="27">
        <v>3</v>
      </c>
      <c r="I24" s="28">
        <v>4413531083.1499996</v>
      </c>
      <c r="J24" s="29">
        <f t="shared" si="110"/>
        <v>2.3937180370251897E-2</v>
      </c>
      <c r="K24" s="27">
        <v>31</v>
      </c>
      <c r="L24" s="28">
        <v>43963097771.089996</v>
      </c>
      <c r="M24" s="29">
        <f t="shared" si="111"/>
        <v>0.15176581901059952</v>
      </c>
      <c r="N24" s="30">
        <v>57</v>
      </c>
      <c r="O24" s="28">
        <v>61186593151.18998</v>
      </c>
      <c r="P24" s="31">
        <f t="shared" si="112"/>
        <v>0.10953109478133094</v>
      </c>
      <c r="Q24" s="30">
        <v>34</v>
      </c>
      <c r="R24" s="28">
        <v>29840125658.090008</v>
      </c>
      <c r="S24" s="47">
        <f t="shared" si="113"/>
        <v>6.9538360135569272E-2</v>
      </c>
      <c r="T24" s="30">
        <v>6</v>
      </c>
      <c r="U24" s="28">
        <v>10106957012.959999</v>
      </c>
      <c r="V24" s="31">
        <f t="shared" si="114"/>
        <v>3.0642481741153114E-2</v>
      </c>
      <c r="W24" s="30">
        <v>2</v>
      </c>
      <c r="X24" s="28">
        <v>1601754886.4000001</v>
      </c>
      <c r="Y24" s="31">
        <f t="shared" si="115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16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17">IF(BM24&lt;0,"Error",IF(AND(BH24=0,BM24&gt;0),"New Comer",BM24-BH24))</f>
        <v>6323901115.1899719</v>
      </c>
      <c r="BP24" s="33">
        <f t="shared" ref="BP24:BP30" si="118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19">IF(BR24&lt;0,"Error",IF(AND(BM24=0,BR24&gt;0),"New Comer",BR24-BM24))</f>
        <v>-2219164756.8899841</v>
      </c>
      <c r="BU24" s="33">
        <f t="shared" ref="BU24:BU30" si="120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21">IF(BW24&lt;0,"Error",IF(AND(BR24=0,BW24&gt;0),"New Comer",BW24-BR24))</f>
        <v>8261089390.1899872</v>
      </c>
      <c r="BZ24" s="33">
        <f t="shared" ref="BZ24:BZ30" si="122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23">IF(CB24&lt;0,"Error",IF(AND(BW24=0,CB24&gt;0),"New Comer",CB24-BW24))</f>
        <v>585663985.11001587</v>
      </c>
      <c r="CE24" s="33">
        <f t="shared" ref="CE24:CE30" si="124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25">IF(CG24&lt;0,"Error",IF(AND(CB24=0,CG24&gt;0),"New Comer",CG24-CB24))</f>
        <v>2077908907.0899963</v>
      </c>
      <c r="CJ24" s="33">
        <f t="shared" ref="CJ24:CJ30" si="126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27">IF(CL24&lt;0,"Error",IF(AND(CG24=0,CL24&gt;0),"New Comer",CL24-CG24))</f>
        <v>-3900235924.3500061</v>
      </c>
      <c r="CO24" s="33">
        <f t="shared" ref="CO24:CO30" si="128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29">IF(CQ24&lt;0,"Error",IF(AND(CL24=0,CQ24&gt;0),"New Comer",CQ24-CL24))</f>
        <v>1023387424.9500275</v>
      </c>
      <c r="CT24" s="33">
        <f t="shared" ref="CT24:CT30" si="130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31">IF(CV24&lt;0,"Error",IF(AND(CQ24=0,CV24&gt;0),"New Comer",CV24-CQ24))</f>
        <v>-4951123838.2800446</v>
      </c>
      <c r="CY24" s="33">
        <f t="shared" ref="CY24:CY30" si="132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33">IF(DA24&lt;0,"Error",IF(AND(CV24=0,DA24&gt;0),"New Comer",DA24-CV24))</f>
        <v>9416321206.9400482</v>
      </c>
      <c r="DD24" s="33">
        <f t="shared" ref="DD24:DD30" si="134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35">IF(DF24&lt;0,"Error",IF(AND(DA24=0,DF24&gt;0),"New Comer",DF24-DA24))</f>
        <v>4835814688.2099457</v>
      </c>
      <c r="DI24" s="33">
        <f t="shared" ref="DI24:DI30" si="136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37">IF(DK24&lt;0,"Error",IF(AND(DF24=0,DK24&gt;0),"New Comer",DK24-DF24))</f>
        <v>-6171954944.1599579</v>
      </c>
      <c r="DN24" s="33">
        <f t="shared" ref="DN24:DN30" si="138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39">IF(DP24&lt;0,"Error",IF(AND(DK24=0,DP24&gt;0),"New Comer",DP24-DK24))</f>
        <v>7181054954.75</v>
      </c>
      <c r="DS24" s="33">
        <f t="shared" ref="DS24:DS30" si="140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41">IF(DU24&lt;0,"Error",IF(AND(DP24=0,DU24&gt;0),"New Comer",DU24-DP24))</f>
        <v>8918202464.1500092</v>
      </c>
      <c r="DX24" s="33">
        <f t="shared" ref="DX24:DX30" si="142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43">IF(DZ24&lt;0,"Error",IF(AND(DU24=0,DZ24&gt;0),"New Comer",DZ24-DU24))</f>
        <v>4785972233.309967</v>
      </c>
      <c r="EC24" s="33">
        <f t="shared" ref="EC24:EC30" si="144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45">IF(EE24&lt;0,"Error",IF(AND(DZ24=0,EE24&gt;0),"New Comer",EE24-DZ24))</f>
        <v>6065503840.5500183</v>
      </c>
      <c r="EH24" s="33">
        <f t="shared" ref="EH24:EH30" si="146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47">IF(EJ24&lt;0,"Error",IF(AND(EE24=0,EJ24&gt;0),"New Comer",EJ24-EE24))</f>
        <v>4571189571.5099792</v>
      </c>
      <c r="EM24" s="33">
        <f t="shared" ref="EM24:EM30" si="148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49">IF(EO24&lt;0,"Error",IF(AND(EJ24=0,EO24&gt;0),"New Comer",EO24-EJ24))</f>
        <v>8557583747.2099915</v>
      </c>
      <c r="ER24" s="33">
        <f t="shared" ref="ER24:ER30" si="150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51">IF(ET24&lt;0,"Error",IF(AND(EO24=0,ET24&gt;0),"New Comer",ET24-EO24))</f>
        <v>-4338765218.460022</v>
      </c>
      <c r="EW24" s="33">
        <f t="shared" ref="EW24:EW30" si="152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53">IF(EY24&lt;0,"Error",IF(AND(ET24=0,EY24&gt;0),"New Comer",EY24-ET24))</f>
        <v>2726617549.0300598</v>
      </c>
      <c r="FB24" s="33">
        <f t="shared" ref="FB24:FB30" si="154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55">IF(FD24&lt;0,"Error",IF(AND(EY24=0,FD24&gt;0),"New Comer",FD24-EY24))</f>
        <v>9400199602.6899719</v>
      </c>
      <c r="FG24" s="33">
        <f t="shared" ref="FG24:FG30" si="156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57">IF(FI24&lt;0,"Error",IF(AND(FD24=0,FI24&gt;0),"New Comer",FI24-FD24))</f>
        <v>-407782374.42999268</v>
      </c>
      <c r="FL24" s="33">
        <f t="shared" ref="FL24:FL30" si="158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59">IF(FN24&lt;0,"Error",IF(AND(FI24=0,FN24&gt;0),"New Comer",FN24-FI24))</f>
        <v>-4179842653.2999878</v>
      </c>
      <c r="FQ24" s="33">
        <f t="shared" ref="FQ24:FQ30" si="160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61">IF(FS24&lt;0,"Error",IF(AND(FN24=0,FS24&gt;0),"New Comer",FS24-FN24))</f>
        <v>9703011710.730011</v>
      </c>
      <c r="FV24" s="33">
        <f t="shared" ref="FV24:FV30" si="162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63">IF(FX24&lt;0,"Error",IF(AND(FS24=0,FX24&gt;0),"New Comer",FX24-FS24))</f>
        <v>-7737337638.8200073</v>
      </c>
      <c r="GA24" s="33">
        <f t="shared" ref="GA24:GA30" si="164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65">IF(GC24&lt;0,"Error",IF(AND(FX24=0,GC24&gt;0),"New Comer",GC24-FX24))</f>
        <v>-8348991132.0200195</v>
      </c>
      <c r="GF24" s="33">
        <f t="shared" ref="GF24:GF30" si="166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67">IF(GH24&lt;0,"Error",IF(AND(GC24=0,GH24&gt;0),"New Comer",GH24-GC24))</f>
        <v>6060026657</v>
      </c>
      <c r="GK24" s="33">
        <f t="shared" ref="GK24:GK30" si="168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0.11505718963298225</v>
      </c>
      <c r="GO24" s="32">
        <f t="shared" ref="GO24:GO31" si="169">IF(GM24&lt;0,"Error",IF(AND(GH24=0,GM24&gt;0),"New Comer",GM24-GH24))</f>
        <v>-2917627973.440033</v>
      </c>
      <c r="GP24" s="33">
        <f t="shared" ref="GP24:GP30" si="170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6"/>
        <v>0.11254417802286952</v>
      </c>
      <c r="GT24" s="32">
        <f t="shared" ref="GT24:GT31" si="171">IF(GR24&lt;0,"Error",IF(AND(GM24=0,GR24&gt;0),"New Comer",GR24-GM24))</f>
        <v>-7377596093.8599548</v>
      </c>
      <c r="GU24" s="33">
        <f t="shared" ref="GU24:GU30" si="172">IF(AND(GM24=0,GR24=0),"-",IF(GM24=0,"",GT24/GM24))</f>
        <v>-4.5993367104110588E-2</v>
      </c>
      <c r="GV24" s="76">
        <v>37</v>
      </c>
      <c r="GW24" s="74">
        <v>144738045901.17999</v>
      </c>
      <c r="GX24" s="31">
        <f t="shared" si="99"/>
        <v>0.10688796324536985</v>
      </c>
      <c r="GY24" s="32">
        <f t="shared" ref="GY24:GY31" si="173">IF(GW24&lt;0,"Error",IF(AND(GR24=0,GW24&gt;0),"New Comer",GW24-GR24))</f>
        <v>-8290011219.2600098</v>
      </c>
      <c r="GZ24" s="33">
        <f t="shared" ref="GZ24:GZ30" si="174">IF(AND(GR24=0,GW24=0),"-",IF(GR24=0,"",GY24/GR24))</f>
        <v>-5.4173145599930056E-2</v>
      </c>
      <c r="HA24" s="76">
        <v>39</v>
      </c>
      <c r="HB24" s="74">
        <v>151531915633.31</v>
      </c>
      <c r="HC24" s="31">
        <f t="shared" si="102"/>
        <v>0.10837856579671246</v>
      </c>
      <c r="HD24" s="32">
        <f t="shared" ref="HD24:HD31" si="175">IF(HB24&lt;0,"Error",IF(AND(GW24=0,HB24&gt;0),"New Comer",HB24-GW24))</f>
        <v>6793869732.1300049</v>
      </c>
      <c r="HE24" s="33">
        <f t="shared" ref="HE24:HE30" si="176">IF(AND(GW24=0,HB24=0),"-",IF(GW24=0,"",HD24/GW24))</f>
        <v>4.6939073205178719E-2</v>
      </c>
      <c r="HF24" s="76">
        <v>38</v>
      </c>
      <c r="HG24" s="74">
        <v>146655188058.92999</v>
      </c>
      <c r="HH24" s="31">
        <f t="shared" si="105"/>
        <v>0.104837707155836</v>
      </c>
      <c r="HI24" s="32">
        <f t="shared" ref="HI24:HI31" si="177">IF(HG24&lt;0,"Error",IF(AND(HB24=0,HG24&gt;0),"New Comer",HG24-HB24))</f>
        <v>-4876727574.3800049</v>
      </c>
      <c r="HJ24" s="33">
        <f t="shared" ref="HJ24:HJ30" si="178">IF(AND(HB24=0,HG24=0),"-",IF(HB24=0,"",HI24/HB24))</f>
        <v>-3.2182841179023508E-2</v>
      </c>
    </row>
    <row r="25" spans="1:218">
      <c r="A25" s="34" t="s">
        <v>24</v>
      </c>
      <c r="B25" s="27"/>
      <c r="C25" s="28"/>
      <c r="D25" s="29">
        <f t="shared" si="108"/>
        <v>0</v>
      </c>
      <c r="E25" s="27"/>
      <c r="F25" s="28"/>
      <c r="G25" s="29">
        <f t="shared" si="109"/>
        <v>0</v>
      </c>
      <c r="H25" s="27">
        <v>0</v>
      </c>
      <c r="I25" s="28">
        <v>0</v>
      </c>
      <c r="J25" s="29">
        <f t="shared" si="110"/>
        <v>0</v>
      </c>
      <c r="K25" s="27">
        <v>1</v>
      </c>
      <c r="L25" s="28">
        <v>122843248.28</v>
      </c>
      <c r="M25" s="29">
        <f t="shared" si="111"/>
        <v>4.2406943846883487E-4</v>
      </c>
      <c r="N25" s="30">
        <v>2</v>
      </c>
      <c r="O25" s="28">
        <v>180597094.59999999</v>
      </c>
      <c r="P25" s="31">
        <f t="shared" si="112"/>
        <v>3.2328973500759259E-4</v>
      </c>
      <c r="Q25" s="30">
        <v>3</v>
      </c>
      <c r="R25" s="28">
        <v>198313368.05000001</v>
      </c>
      <c r="S25" s="47">
        <f t="shared" si="113"/>
        <v>4.6214237048361299E-4</v>
      </c>
      <c r="T25" s="30">
        <v>3</v>
      </c>
      <c r="U25" s="28">
        <v>198866585.03999999</v>
      </c>
      <c r="V25" s="31">
        <f t="shared" si="114"/>
        <v>6.0292783408495048E-4</v>
      </c>
      <c r="W25" s="30">
        <v>3</v>
      </c>
      <c r="X25" s="28">
        <v>214022545.34000003</v>
      </c>
      <c r="Y25" s="31">
        <f t="shared" si="115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16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17"/>
        <v>70249337.080000401</v>
      </c>
      <c r="BP25" s="33">
        <f t="shared" si="118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19"/>
        <v>18721646.639999866</v>
      </c>
      <c r="BU25" s="33">
        <f t="shared" si="120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21"/>
        <v>-32488230.789999962</v>
      </c>
      <c r="BZ25" s="33">
        <f t="shared" si="122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23"/>
        <v>-70972933.970000267</v>
      </c>
      <c r="CE25" s="33">
        <f t="shared" si="124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25"/>
        <v>11211746.230000019</v>
      </c>
      <c r="CJ25" s="33">
        <f t="shared" si="126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27"/>
        <v>-33232659.369999886</v>
      </c>
      <c r="CO25" s="33">
        <f t="shared" si="128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29"/>
        <v>-24336487.699999809</v>
      </c>
      <c r="CT25" s="33">
        <f t="shared" si="130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31"/>
        <v>-19090249.320000172</v>
      </c>
      <c r="CY25" s="33">
        <f t="shared" si="132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33"/>
        <v>-36469616.360000134</v>
      </c>
      <c r="DD25" s="33">
        <f t="shared" si="134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35"/>
        <v>-87579985.589999676</v>
      </c>
      <c r="DI25" s="33">
        <f t="shared" si="136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37"/>
        <v>-28212671.020000219</v>
      </c>
      <c r="DN25" s="33">
        <f t="shared" si="138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39"/>
        <v>-8630597.4000000954</v>
      </c>
      <c r="DS25" s="33">
        <f t="shared" si="140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41"/>
        <v>-100520372.7099998</v>
      </c>
      <c r="DX25" s="33">
        <f t="shared" si="142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43"/>
        <v>49078682.75999999</v>
      </c>
      <c r="EC25" s="33">
        <f t="shared" si="144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45"/>
        <v>-7899209.0600001812</v>
      </c>
      <c r="EH25" s="33">
        <f t="shared" si="146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47"/>
        <v>5912716.4100000858</v>
      </c>
      <c r="EM25" s="33">
        <f t="shared" si="148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49"/>
        <v>-2939952.2699999809</v>
      </c>
      <c r="ER25" s="33">
        <f t="shared" si="150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51"/>
        <v>-30706914.230000019</v>
      </c>
      <c r="EW25" s="33">
        <f t="shared" si="152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53"/>
        <v>-54685263.609999895</v>
      </c>
      <c r="FB25" s="33">
        <f t="shared" si="154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55"/>
        <v>-70682750.820000172</v>
      </c>
      <c r="FG25" s="33">
        <f t="shared" si="156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57"/>
        <v>14444349.930000067</v>
      </c>
      <c r="FL25" s="33">
        <f t="shared" si="158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59"/>
        <v>11561261.589999914</v>
      </c>
      <c r="FQ25" s="33">
        <f t="shared" si="160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61"/>
        <v>-18605129.2099998</v>
      </c>
      <c r="FV25" s="33">
        <f t="shared" si="162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63"/>
        <v>-8197998.0100001097</v>
      </c>
      <c r="GA25" s="33">
        <f t="shared" si="164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65"/>
        <v>-29343624.49000001</v>
      </c>
      <c r="GF25" s="33">
        <f t="shared" si="166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67"/>
        <v>41842811.499999881</v>
      </c>
      <c r="GK25" s="33">
        <f t="shared" si="168"/>
        <v>4.1033871193727485E-2</v>
      </c>
      <c r="GL25" s="76">
        <v>3</v>
      </c>
      <c r="GM25" s="74">
        <v>969234068.8599999</v>
      </c>
      <c r="GN25" s="31">
        <f t="shared" si="93"/>
        <v>6.9522080939744802E-4</v>
      </c>
      <c r="GO25" s="32">
        <f t="shared" si="169"/>
        <v>-92322707.779999971</v>
      </c>
      <c r="GP25" s="33">
        <f t="shared" si="170"/>
        <v>-8.696916623924382E-2</v>
      </c>
      <c r="GQ25" s="76">
        <v>3</v>
      </c>
      <c r="GR25" s="74">
        <v>890346103.61000001</v>
      </c>
      <c r="GS25" s="31">
        <f t="shared" si="96"/>
        <v>6.5480325812270867E-4</v>
      </c>
      <c r="GT25" s="32">
        <f t="shared" si="171"/>
        <v>-78887965.249999881</v>
      </c>
      <c r="GU25" s="33">
        <f t="shared" si="172"/>
        <v>-8.1392068009729424E-2</v>
      </c>
      <c r="GV25" s="76">
        <v>3</v>
      </c>
      <c r="GW25" s="74">
        <v>859075037.68999994</v>
      </c>
      <c r="GX25" s="31">
        <f t="shared" si="99"/>
        <v>6.344204834457754E-4</v>
      </c>
      <c r="GY25" s="32">
        <f t="shared" si="173"/>
        <v>-31271065.920000076</v>
      </c>
      <c r="GZ25" s="33">
        <f t="shared" si="174"/>
        <v>-3.5122370719890071E-2</v>
      </c>
      <c r="HA25" s="76">
        <v>3</v>
      </c>
      <c r="HB25" s="74">
        <v>813855136.75999999</v>
      </c>
      <c r="HC25" s="31">
        <f t="shared" si="102"/>
        <v>5.8208498268959275E-4</v>
      </c>
      <c r="HD25" s="32">
        <f t="shared" si="175"/>
        <v>-45219900.929999948</v>
      </c>
      <c r="HE25" s="33">
        <f t="shared" si="176"/>
        <v>-5.2637894183951019E-2</v>
      </c>
      <c r="HF25" s="76">
        <v>3</v>
      </c>
      <c r="HG25" s="74">
        <v>796256273.84000003</v>
      </c>
      <c r="HH25" s="31">
        <f t="shared" si="105"/>
        <v>5.6921056229044891E-4</v>
      </c>
      <c r="HI25" s="32">
        <f t="shared" si="177"/>
        <v>-17598862.919999957</v>
      </c>
      <c r="HJ25" s="33">
        <f t="shared" si="178"/>
        <v>-2.1624073038430346E-2</v>
      </c>
    </row>
    <row r="26" spans="1:218">
      <c r="A26" s="34" t="s">
        <v>19</v>
      </c>
      <c r="B26" s="27">
        <v>3</v>
      </c>
      <c r="C26" s="28">
        <v>1265768455.1700001</v>
      </c>
      <c r="D26" s="29">
        <f t="shared" si="108"/>
        <v>4.3734449026260176E-2</v>
      </c>
      <c r="E26" s="27">
        <v>3</v>
      </c>
      <c r="F26" s="28">
        <v>1381151562.6799998</v>
      </c>
      <c r="G26" s="29">
        <f t="shared" si="109"/>
        <v>5.104636812947503E-2</v>
      </c>
      <c r="H26" s="27">
        <v>3</v>
      </c>
      <c r="I26" s="28">
        <v>1456495068.1599998</v>
      </c>
      <c r="J26" s="29">
        <f t="shared" si="110"/>
        <v>7.8994312032906414E-3</v>
      </c>
      <c r="K26" s="27">
        <v>8</v>
      </c>
      <c r="L26" s="28">
        <v>6442666565.6999998</v>
      </c>
      <c r="M26" s="29">
        <f t="shared" si="111"/>
        <v>2.2240847836674738E-2</v>
      </c>
      <c r="N26" s="30">
        <v>12</v>
      </c>
      <c r="O26" s="28">
        <v>7455158539.2399998</v>
      </c>
      <c r="P26" s="31">
        <f t="shared" si="112"/>
        <v>1.3345598022652191E-2</v>
      </c>
      <c r="Q26" s="30">
        <v>17</v>
      </c>
      <c r="R26" s="28">
        <v>6995161710.7699995</v>
      </c>
      <c r="S26" s="47">
        <f t="shared" si="113"/>
        <v>1.6301274325169996E-2</v>
      </c>
      <c r="T26" s="30">
        <v>9</v>
      </c>
      <c r="U26" s="28">
        <v>5610449131.9399986</v>
      </c>
      <c r="V26" s="61">
        <f t="shared" si="114"/>
        <v>1.7009875956204401E-2</v>
      </c>
      <c r="W26" s="30">
        <v>11</v>
      </c>
      <c r="X26" s="28">
        <v>6155035947.6599998</v>
      </c>
      <c r="Y26" s="61">
        <f t="shared" si="115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16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17"/>
        <v>2065538818.9700012</v>
      </c>
      <c r="BP26" s="33">
        <f t="shared" si="118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19"/>
        <v>-973453757.08000374</v>
      </c>
      <c r="BU26" s="33">
        <f t="shared" si="120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21"/>
        <v>118512976.99999809</v>
      </c>
      <c r="BZ26" s="33">
        <f t="shared" si="122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23"/>
        <v>-385345601.71999741</v>
      </c>
      <c r="CE26" s="33">
        <f t="shared" si="124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25"/>
        <v>318106245.91000175</v>
      </c>
      <c r="CJ26" s="33">
        <f t="shared" si="126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27"/>
        <v>464903643.15000153</v>
      </c>
      <c r="CO26" s="33">
        <f t="shared" si="128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29"/>
        <v>285453283.13999939</v>
      </c>
      <c r="CT26" s="33">
        <f t="shared" si="130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31"/>
        <v>-406195258.25000191</v>
      </c>
      <c r="CY26" s="33">
        <f t="shared" si="132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33"/>
        <v>-382811681.94999886</v>
      </c>
      <c r="DD26" s="33">
        <f t="shared" si="134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35"/>
        <v>-676818231.30999947</v>
      </c>
      <c r="DI26" s="33">
        <f t="shared" si="136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37"/>
        <v>977297711.28000069</v>
      </c>
      <c r="DN26" s="33">
        <f t="shared" si="138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39"/>
        <v>363616815.9299984</v>
      </c>
      <c r="DS26" s="33">
        <f t="shared" si="140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41"/>
        <v>-223911210.19000244</v>
      </c>
      <c r="DX26" s="33">
        <f t="shared" si="142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43"/>
        <v>1949272206.8299999</v>
      </c>
      <c r="EC26" s="33">
        <f t="shared" si="144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45"/>
        <v>72329339.710002899</v>
      </c>
      <c r="EH26" s="33">
        <f t="shared" si="146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47"/>
        <v>-534725572.11000443</v>
      </c>
      <c r="EM26" s="33">
        <f t="shared" si="148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49"/>
        <v>-100544318.41999817</v>
      </c>
      <c r="ER26" s="33">
        <f t="shared" si="150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51"/>
        <v>305128619.21999931</v>
      </c>
      <c r="EW26" s="33">
        <f t="shared" si="152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53"/>
        <v>-656905975.80999756</v>
      </c>
      <c r="FB26" s="33">
        <f t="shared" si="154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55"/>
        <v>1944848284.5999966</v>
      </c>
      <c r="FG26" s="33">
        <f t="shared" si="156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57"/>
        <v>560710359.82000351</v>
      </c>
      <c r="FL26" s="33">
        <f t="shared" si="158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59"/>
        <v>-274233028.95999718</v>
      </c>
      <c r="FQ26" s="33">
        <f t="shared" si="160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61"/>
        <v>1016726258.1599979</v>
      </c>
      <c r="FV26" s="33">
        <f t="shared" si="162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63"/>
        <v>-35083469.440004349</v>
      </c>
      <c r="GA26" s="33">
        <f t="shared" si="164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65"/>
        <v>355396220.18000603</v>
      </c>
      <c r="GF26" s="33">
        <f t="shared" si="166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67"/>
        <v>-157027421.73000336</v>
      </c>
      <c r="GK26" s="33">
        <f t="shared" si="168"/>
        <v>-9.0714609454167466E-3</v>
      </c>
      <c r="GL26" s="76">
        <v>20</v>
      </c>
      <c r="GM26" s="74">
        <v>16511464586.800001</v>
      </c>
      <c r="GN26" s="31">
        <f t="shared" si="93"/>
        <v>1.1843489764937768E-2</v>
      </c>
      <c r="GO26" s="32">
        <f t="shared" si="169"/>
        <v>-641555697.65999794</v>
      </c>
      <c r="GP26" s="33">
        <f t="shared" si="170"/>
        <v>-3.7401908644696447E-2</v>
      </c>
      <c r="GQ26" s="76">
        <v>20</v>
      </c>
      <c r="GR26" s="74">
        <v>16467837498.809998</v>
      </c>
      <c r="GS26" s="31">
        <f t="shared" si="96"/>
        <v>1.2111238095763584E-2</v>
      </c>
      <c r="GT26" s="32">
        <f t="shared" si="171"/>
        <v>-43627087.990003586</v>
      </c>
      <c r="GU26" s="33">
        <f t="shared" si="172"/>
        <v>-2.6422300554053224E-3</v>
      </c>
      <c r="GV26" s="76">
        <v>21</v>
      </c>
      <c r="GW26" s="74">
        <v>17312890781.719997</v>
      </c>
      <c r="GX26" s="31">
        <f t="shared" si="99"/>
        <v>1.2785440220818284E-2</v>
      </c>
      <c r="GY26" s="32">
        <f t="shared" si="173"/>
        <v>845053282.90999985</v>
      </c>
      <c r="GZ26" s="33">
        <f t="shared" si="174"/>
        <v>5.1315376592164286E-2</v>
      </c>
      <c r="HA26" s="76">
        <v>21</v>
      </c>
      <c r="HB26" s="74">
        <v>17165650289.65</v>
      </c>
      <c r="HC26" s="31">
        <f t="shared" si="102"/>
        <v>1.2277206102654424E-2</v>
      </c>
      <c r="HD26" s="32">
        <f t="shared" si="175"/>
        <v>-147240492.06999779</v>
      </c>
      <c r="HE26" s="33">
        <f t="shared" si="176"/>
        <v>-8.5046739984903762E-3</v>
      </c>
      <c r="HF26" s="76">
        <v>21</v>
      </c>
      <c r="HG26" s="74">
        <v>17254214028.66</v>
      </c>
      <c r="HH26" s="31">
        <f t="shared" si="105"/>
        <v>1.2334321488946663E-2</v>
      </c>
      <c r="HI26" s="32">
        <f t="shared" si="177"/>
        <v>88563739.010000229</v>
      </c>
      <c r="HJ26" s="33">
        <f t="shared" si="178"/>
        <v>5.1593582250361696E-3</v>
      </c>
    </row>
    <row r="27" spans="1:21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17"/>
        <v>54933371.340000033</v>
      </c>
      <c r="BP27" s="33">
        <f t="shared" si="118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19"/>
        <v>7142136.1100000143</v>
      </c>
      <c r="BU27" s="33">
        <f t="shared" si="120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21"/>
        <v>159592076.4599998</v>
      </c>
      <c r="BZ27" s="33">
        <f t="shared" si="122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23"/>
        <v>1132478314.6900005</v>
      </c>
      <c r="CE27" s="33">
        <f t="shared" si="124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25"/>
        <v>73913354.409999847</v>
      </c>
      <c r="CJ27" s="33">
        <f t="shared" si="126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27"/>
        <v>59988974.319999695</v>
      </c>
      <c r="CO27" s="33">
        <f t="shared" si="128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29"/>
        <v>10338733.140000343</v>
      </c>
      <c r="CT27" s="33">
        <f t="shared" si="130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31"/>
        <v>14882587.329999924</v>
      </c>
      <c r="CY27" s="33">
        <f t="shared" si="132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33"/>
        <v>603802045.99999952</v>
      </c>
      <c r="DD27" s="33">
        <f t="shared" si="134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35"/>
        <v>192217292.92000008</v>
      </c>
      <c r="DI27" s="33">
        <f t="shared" si="136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37"/>
        <v>144573658.18000031</v>
      </c>
      <c r="DN27" s="33">
        <f t="shared" si="138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39"/>
        <v>2561839138.0599999</v>
      </c>
      <c r="DS27" s="33">
        <f t="shared" si="140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41"/>
        <v>-845680599.21000004</v>
      </c>
      <c r="DX27" s="33">
        <f t="shared" si="142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43"/>
        <v>-326809260.98999977</v>
      </c>
      <c r="EC27" s="33">
        <f t="shared" si="144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45"/>
        <v>20304832.350000381</v>
      </c>
      <c r="EH27" s="33">
        <f t="shared" si="146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47"/>
        <v>-31627685.240000725</v>
      </c>
      <c r="EM27" s="33">
        <f t="shared" si="148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49"/>
        <v>-67045949.640000343</v>
      </c>
      <c r="ER27" s="33">
        <f t="shared" si="150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51"/>
        <v>102954685.2699995</v>
      </c>
      <c r="EW27" s="33">
        <f t="shared" si="152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53"/>
        <v>193672947.42000103</v>
      </c>
      <c r="FB27" s="33">
        <f t="shared" si="154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55"/>
        <v>944614180.30000019</v>
      </c>
      <c r="FG27" s="33">
        <f t="shared" si="156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57"/>
        <v>974326035.84000015</v>
      </c>
      <c r="FL27" s="33">
        <f t="shared" si="158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59"/>
        <v>374627791.65999985</v>
      </c>
      <c r="FQ27" s="33">
        <f t="shared" si="160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61"/>
        <v>-94856817.430000305</v>
      </c>
      <c r="FV27" s="33">
        <f t="shared" si="162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63"/>
        <v>1156507968.9500008</v>
      </c>
      <c r="GA27" s="33">
        <f t="shared" si="164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65"/>
        <v>37157602.739999771</v>
      </c>
      <c r="GF27" s="33">
        <f t="shared" si="166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67"/>
        <v>526102826.38999939</v>
      </c>
      <c r="GK27" s="33">
        <f t="shared" si="168"/>
        <v>6.2759549700121667E-2</v>
      </c>
      <c r="GL27" s="79">
        <v>7</v>
      </c>
      <c r="GM27" s="74">
        <v>9085835193.5</v>
      </c>
      <c r="GN27" s="31">
        <f t="shared" si="93"/>
        <v>6.5171684531337842E-3</v>
      </c>
      <c r="GO27" s="32">
        <f t="shared" si="169"/>
        <v>176899333.67000008</v>
      </c>
      <c r="GP27" s="33">
        <f t="shared" si="170"/>
        <v>1.9856393227347318E-2</v>
      </c>
      <c r="GQ27" s="79">
        <v>7</v>
      </c>
      <c r="GR27" s="74">
        <v>9630120453.4699993</v>
      </c>
      <c r="GS27" s="31">
        <f t="shared" si="96"/>
        <v>7.0824527938951349E-3</v>
      </c>
      <c r="GT27" s="32">
        <f t="shared" si="171"/>
        <v>544285259.96999931</v>
      </c>
      <c r="GU27" s="33">
        <f t="shared" si="172"/>
        <v>5.990481319310971E-2</v>
      </c>
      <c r="GV27" s="79">
        <v>8</v>
      </c>
      <c r="GW27" s="74">
        <v>11239395971.93</v>
      </c>
      <c r="GX27" s="31">
        <f t="shared" si="99"/>
        <v>8.3002097759979337E-3</v>
      </c>
      <c r="GY27" s="32">
        <f t="shared" si="173"/>
        <v>1609275518.460001</v>
      </c>
      <c r="GZ27" s="33">
        <f t="shared" si="174"/>
        <v>0.16710855551969075</v>
      </c>
      <c r="HA27" s="79">
        <v>8</v>
      </c>
      <c r="HB27" s="74">
        <v>12241534437.65</v>
      </c>
      <c r="HC27" s="31">
        <f t="shared" si="102"/>
        <v>8.7553829169168783E-3</v>
      </c>
      <c r="HD27" s="32">
        <f t="shared" si="175"/>
        <v>1002138465.7199993</v>
      </c>
      <c r="HE27" s="33">
        <f t="shared" si="176"/>
        <v>8.9163018032535304E-2</v>
      </c>
      <c r="HF27" s="79">
        <v>8</v>
      </c>
      <c r="HG27" s="74">
        <v>13082671006.26</v>
      </c>
      <c r="HH27" s="31">
        <f t="shared" si="105"/>
        <v>9.3522585182551025E-3</v>
      </c>
      <c r="HI27" s="32">
        <f t="shared" si="177"/>
        <v>841136568.61000061</v>
      </c>
      <c r="HJ27" s="33">
        <f t="shared" si="178"/>
        <v>6.8711694019583477E-2</v>
      </c>
    </row>
    <row r="28" spans="1:218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17"/>
        <v>174578134.49999976</v>
      </c>
      <c r="BP28" s="33">
        <f t="shared" si="118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19"/>
        <v>11062782.960000038</v>
      </c>
      <c r="BU28" s="33">
        <f t="shared" si="120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21"/>
        <v>41416048.720000029</v>
      </c>
      <c r="BZ28" s="33">
        <f t="shared" si="122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23"/>
        <v>117024.69000005722</v>
      </c>
      <c r="CE28" s="33">
        <f t="shared" si="124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25"/>
        <v>130768750.47000003</v>
      </c>
      <c r="CJ28" s="33">
        <f t="shared" si="126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27"/>
        <v>72094067.899999619</v>
      </c>
      <c r="CO28" s="33">
        <f t="shared" si="128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29"/>
        <v>137893543.64000034</v>
      </c>
      <c r="CT28" s="33">
        <f t="shared" si="130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31"/>
        <v>-61091777.03000021</v>
      </c>
      <c r="CY28" s="33">
        <f t="shared" si="132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33"/>
        <v>-1845783.2999997139</v>
      </c>
      <c r="DD28" s="33">
        <f t="shared" si="134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35"/>
        <v>42174715.079999924</v>
      </c>
      <c r="DI28" s="33">
        <f t="shared" si="136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37"/>
        <v>426639455.15999985</v>
      </c>
      <c r="DN28" s="33">
        <f t="shared" si="138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39"/>
        <v>227161837.06000042</v>
      </c>
      <c r="DS28" s="33">
        <f t="shared" si="140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41"/>
        <v>-7788990.1200003624</v>
      </c>
      <c r="DX28" s="33">
        <f t="shared" si="142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43"/>
        <v>421766734.5999999</v>
      </c>
      <c r="EC28" s="33">
        <f t="shared" si="144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45"/>
        <v>414726504.67000008</v>
      </c>
      <c r="EH28" s="33">
        <f t="shared" si="146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47"/>
        <v>53874874.75</v>
      </c>
      <c r="EM28" s="33">
        <f t="shared" si="148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49"/>
        <v>1399721714.2199993</v>
      </c>
      <c r="ER28" s="33">
        <f t="shared" si="150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51"/>
        <v>541678369.18000126</v>
      </c>
      <c r="EW28" s="33">
        <f t="shared" si="152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53"/>
        <v>90084521.419998169</v>
      </c>
      <c r="FB28" s="33">
        <f t="shared" si="154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55"/>
        <v>49746081.820000648</v>
      </c>
      <c r="FG28" s="33">
        <f t="shared" si="156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57"/>
        <v>75281537.469999313</v>
      </c>
      <c r="FL28" s="33">
        <f t="shared" si="158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59"/>
        <v>-1315988669.499999</v>
      </c>
      <c r="FQ28" s="33">
        <f t="shared" si="160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61"/>
        <v>-100070046.57999897</v>
      </c>
      <c r="FV28" s="33">
        <f t="shared" si="162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63"/>
        <v>32620651.199998856</v>
      </c>
      <c r="GA28" s="33">
        <f t="shared" si="164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65"/>
        <v>-319801228.25999928</v>
      </c>
      <c r="GF28" s="33">
        <f t="shared" si="166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67"/>
        <v>1358948605.2300005</v>
      </c>
      <c r="GK28" s="33">
        <f t="shared" si="168"/>
        <v>0.31078919300999958</v>
      </c>
      <c r="GL28" s="79">
        <v>11</v>
      </c>
      <c r="GM28" s="74">
        <v>8881117694.289999</v>
      </c>
      <c r="GN28" s="31">
        <f t="shared" si="93"/>
        <v>6.3703268695873066E-3</v>
      </c>
      <c r="GO28" s="32">
        <f t="shared" si="169"/>
        <v>3149595538.2599983</v>
      </c>
      <c r="GP28" s="33">
        <f t="shared" si="170"/>
        <v>0.54952165454797774</v>
      </c>
      <c r="GQ28" s="79">
        <v>15</v>
      </c>
      <c r="GR28" s="74">
        <v>9734704496.5399971</v>
      </c>
      <c r="GS28" s="31">
        <f t="shared" si="96"/>
        <v>7.1593689188404934E-3</v>
      </c>
      <c r="GT28" s="32">
        <f t="shared" si="171"/>
        <v>853586802.24999809</v>
      </c>
      <c r="GU28" s="33">
        <f t="shared" si="172"/>
        <v>9.6112542546170826E-2</v>
      </c>
      <c r="GV28" s="79">
        <v>15</v>
      </c>
      <c r="GW28" s="74">
        <v>10395420361.460001</v>
      </c>
      <c r="GX28" s="31">
        <f t="shared" si="99"/>
        <v>7.676940106504832E-3</v>
      </c>
      <c r="GY28" s="32">
        <f t="shared" si="173"/>
        <v>660715864.92000389</v>
      </c>
      <c r="GZ28" s="33">
        <f t="shared" si="174"/>
        <v>6.7872205587220638E-2</v>
      </c>
      <c r="HA28" s="79">
        <v>18</v>
      </c>
      <c r="HB28" s="74">
        <v>12199532091.090004</v>
      </c>
      <c r="HC28" s="31">
        <f t="shared" si="102"/>
        <v>8.7253420238070419E-3</v>
      </c>
      <c r="HD28" s="32">
        <f t="shared" si="175"/>
        <v>1804111729.630003</v>
      </c>
      <c r="HE28" s="33">
        <f t="shared" si="176"/>
        <v>0.17354870384256607</v>
      </c>
      <c r="HF28" s="79">
        <v>18</v>
      </c>
      <c r="HG28" s="74">
        <v>12338132821.449999</v>
      </c>
      <c r="HH28" s="31">
        <f t="shared" si="105"/>
        <v>8.8200190713009063E-3</v>
      </c>
      <c r="HI28" s="32">
        <f t="shared" si="177"/>
        <v>138600730.35999489</v>
      </c>
      <c r="HJ28" s="33">
        <f t="shared" si="178"/>
        <v>1.1361151339666765E-2</v>
      </c>
    </row>
    <row r="29" spans="1:218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17"/>
        <v>80316399.779999495</v>
      </c>
      <c r="BP29" s="33">
        <f t="shared" si="118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19"/>
        <v>-77782965.019999266</v>
      </c>
      <c r="BU29" s="33">
        <f t="shared" si="120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21"/>
        <v>89709600.949999809</v>
      </c>
      <c r="BZ29" s="33">
        <f t="shared" si="122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23"/>
        <v>-48672597.470000029</v>
      </c>
      <c r="CE29" s="33">
        <f t="shared" si="124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25"/>
        <v>15056990.199999571</v>
      </c>
      <c r="CJ29" s="33">
        <f t="shared" si="126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27"/>
        <v>28909054.430000544</v>
      </c>
      <c r="CO29" s="33">
        <f t="shared" si="128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29"/>
        <v>-54416008.400000334</v>
      </c>
      <c r="CT29" s="33">
        <f t="shared" si="130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31"/>
        <v>-142405044.50999999</v>
      </c>
      <c r="CY29" s="33">
        <f t="shared" si="132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33"/>
        <v>-146119556.27999997</v>
      </c>
      <c r="DD29" s="33">
        <f t="shared" si="134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35"/>
        <v>-137383281.00999999</v>
      </c>
      <c r="DI29" s="33">
        <f t="shared" si="136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37"/>
        <v>151692328.1900003</v>
      </c>
      <c r="DN29" s="33">
        <f t="shared" si="138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39"/>
        <v>144178807.19999981</v>
      </c>
      <c r="DS29" s="33">
        <f t="shared" si="140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41"/>
        <v>-14353719.830000162</v>
      </c>
      <c r="DX29" s="33">
        <f t="shared" si="142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43"/>
        <v>123167687.89000034</v>
      </c>
      <c r="EC29" s="33">
        <f t="shared" si="144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45"/>
        <v>135561452.04999995</v>
      </c>
      <c r="EH29" s="33">
        <f t="shared" si="146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47"/>
        <v>-40060642.409999847</v>
      </c>
      <c r="EM29" s="33">
        <f t="shared" si="148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49"/>
        <v>25954926.450000048</v>
      </c>
      <c r="ER29" s="33">
        <f t="shared" si="150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51"/>
        <v>8405990.029999733</v>
      </c>
      <c r="EW29" s="33">
        <f t="shared" si="152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53"/>
        <v>255126916.43000007</v>
      </c>
      <c r="FB29" s="33">
        <f t="shared" si="154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55"/>
        <v>9973176.1099996567</v>
      </c>
      <c r="FG29" s="33">
        <f t="shared" si="156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57"/>
        <v>115254457.68000031</v>
      </c>
      <c r="FL29" s="33">
        <f t="shared" si="158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59"/>
        <v>272965706.92999983</v>
      </c>
      <c r="FQ29" s="33">
        <f t="shared" si="160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61"/>
        <v>150418306.86000013</v>
      </c>
      <c r="FV29" s="33">
        <f t="shared" si="162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63"/>
        <v>763905958.98999977</v>
      </c>
      <c r="GA29" s="33">
        <f t="shared" si="164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65"/>
        <v>-271385113.75999928</v>
      </c>
      <c r="GF29" s="33">
        <f t="shared" si="166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67"/>
        <v>35429033.170000076</v>
      </c>
      <c r="GK29" s="33">
        <f t="shared" si="168"/>
        <v>1.0340209334500897E-2</v>
      </c>
      <c r="GL29" s="79">
        <v>26</v>
      </c>
      <c r="GM29" s="74">
        <v>3657356778.2199998</v>
      </c>
      <c r="GN29" s="31">
        <f t="shared" si="93"/>
        <v>2.6233813082942969E-3</v>
      </c>
      <c r="GO29" s="32">
        <f t="shared" si="169"/>
        <v>195591582.60999918</v>
      </c>
      <c r="GP29" s="33">
        <f t="shared" si="170"/>
        <v>5.6500534137334468E-2</v>
      </c>
      <c r="GQ29" s="79">
        <v>26</v>
      </c>
      <c r="GR29" s="74">
        <v>3315629876.8399997</v>
      </c>
      <c r="GS29" s="31">
        <f t="shared" si="96"/>
        <v>2.4384733501735317E-3</v>
      </c>
      <c r="GT29" s="32">
        <f t="shared" si="171"/>
        <v>-341726901.38000011</v>
      </c>
      <c r="GU29" s="33">
        <f t="shared" si="172"/>
        <v>-9.3435484176721553E-2</v>
      </c>
      <c r="GV29" s="79">
        <v>27</v>
      </c>
      <c r="GW29" s="74">
        <v>4347278328.29</v>
      </c>
      <c r="GX29" s="31">
        <f t="shared" si="99"/>
        <v>3.210432497402303E-3</v>
      </c>
      <c r="GY29" s="32">
        <f t="shared" si="173"/>
        <v>1031648451.4500003</v>
      </c>
      <c r="GZ29" s="33">
        <f t="shared" si="174"/>
        <v>0.3111470489080117</v>
      </c>
      <c r="HA29" s="79">
        <v>28</v>
      </c>
      <c r="HB29" s="74">
        <v>5270358678.0899992</v>
      </c>
      <c r="HC29" s="31">
        <f t="shared" si="102"/>
        <v>3.7694627721058826E-3</v>
      </c>
      <c r="HD29" s="32">
        <f t="shared" si="175"/>
        <v>923080349.79999924</v>
      </c>
      <c r="HE29" s="33">
        <f t="shared" si="176"/>
        <v>0.21233523140053756</v>
      </c>
      <c r="HF29" s="79">
        <v>29</v>
      </c>
      <c r="HG29" s="74">
        <v>5537030098.7700005</v>
      </c>
      <c r="HH29" s="31">
        <f t="shared" si="105"/>
        <v>3.9581930083144598E-3</v>
      </c>
      <c r="HI29" s="32">
        <f t="shared" si="177"/>
        <v>266671420.68000126</v>
      </c>
      <c r="HJ29" s="33">
        <f t="shared" si="178"/>
        <v>5.0598343863883691E-2</v>
      </c>
    </row>
    <row r="30" spans="1:218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17"/>
        <v>549309849.54999924</v>
      </c>
      <c r="BP30" s="33">
        <f t="shared" si="118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19"/>
        <v>150506921.51000023</v>
      </c>
      <c r="BU30" s="33">
        <f t="shared" si="120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21"/>
        <v>345404049.5</v>
      </c>
      <c r="BZ30" s="33">
        <f t="shared" si="122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23"/>
        <v>147800930.46000004</v>
      </c>
      <c r="CE30" s="33">
        <f t="shared" si="124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25"/>
        <v>265981161.25999928</v>
      </c>
      <c r="CJ30" s="33">
        <f t="shared" si="126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27"/>
        <v>440575931.3900013</v>
      </c>
      <c r="CO30" s="33">
        <f t="shared" si="128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29"/>
        <v>424308283.29999924</v>
      </c>
      <c r="CT30" s="33">
        <f t="shared" si="130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31"/>
        <v>-363517697.95999908</v>
      </c>
      <c r="CY30" s="33">
        <f t="shared" si="132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33"/>
        <v>-258403974.97000027</v>
      </c>
      <c r="DD30" s="33">
        <f t="shared" si="134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35"/>
        <v>181418756.98999882</v>
      </c>
      <c r="DI30" s="33">
        <f t="shared" si="136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37"/>
        <v>1065457328.1699982</v>
      </c>
      <c r="DN30" s="33">
        <f t="shared" si="138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39"/>
        <v>788954125.47000313</v>
      </c>
      <c r="DS30" s="33">
        <f t="shared" si="140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41"/>
        <v>740966036.78999901</v>
      </c>
      <c r="DX30" s="33">
        <f t="shared" si="142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43"/>
        <v>700989001.70999908</v>
      </c>
      <c r="EC30" s="33">
        <f t="shared" si="144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45"/>
        <v>785559479.25000191</v>
      </c>
      <c r="EH30" s="33">
        <f t="shared" si="146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47"/>
        <v>1448192304.7099972</v>
      </c>
      <c r="EM30" s="33">
        <f t="shared" si="148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49"/>
        <v>2931469876.8800049</v>
      </c>
      <c r="ER30" s="33">
        <f t="shared" si="150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51"/>
        <v>606791475.35000038</v>
      </c>
      <c r="EW30" s="33">
        <f t="shared" si="152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53"/>
        <v>246901974.97999573</v>
      </c>
      <c r="FB30" s="33">
        <f t="shared" si="154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55"/>
        <v>639497539.04999924</v>
      </c>
      <c r="FG30" s="33">
        <f t="shared" si="156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57"/>
        <v>675440362.62000275</v>
      </c>
      <c r="FL30" s="33">
        <f t="shared" si="158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59"/>
        <v>230258937.86999893</v>
      </c>
      <c r="FQ30" s="33">
        <f t="shared" si="160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61"/>
        <v>671824890.6400032</v>
      </c>
      <c r="FV30" s="33">
        <f t="shared" si="162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63"/>
        <v>377434745.52999878</v>
      </c>
      <c r="GA30" s="33">
        <f t="shared" si="164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65"/>
        <v>1414219512.7000008</v>
      </c>
      <c r="GF30" s="33">
        <f t="shared" si="166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67"/>
        <v>160424523.30999756</v>
      </c>
      <c r="GK30" s="33">
        <f t="shared" si="168"/>
        <v>7.3168043848037701E-3</v>
      </c>
      <c r="GL30" s="79">
        <v>7</v>
      </c>
      <c r="GM30" s="74">
        <v>22363166346.469997</v>
      </c>
      <c r="GN30" s="31">
        <f t="shared" si="93"/>
        <v>1.6040850303961369E-2</v>
      </c>
      <c r="GO30" s="32">
        <f t="shared" si="169"/>
        <v>277251558.14999771</v>
      </c>
      <c r="GP30" s="33">
        <f t="shared" si="170"/>
        <v>1.2553320105020983E-2</v>
      </c>
      <c r="GQ30" s="79">
        <v>7</v>
      </c>
      <c r="GR30" s="74">
        <v>22834980570.049999</v>
      </c>
      <c r="GS30" s="31">
        <f t="shared" si="96"/>
        <v>1.6793940711158684E-2</v>
      </c>
      <c r="GT30" s="32">
        <f t="shared" si="171"/>
        <v>471814223.58000183</v>
      </c>
      <c r="GU30" s="33">
        <f t="shared" si="172"/>
        <v>2.109782739484372E-2</v>
      </c>
      <c r="GV30" s="79">
        <v>7</v>
      </c>
      <c r="GW30" s="74">
        <v>24816275138.659996</v>
      </c>
      <c r="GX30" s="31">
        <f t="shared" si="99"/>
        <v>1.8326633390636719E-2</v>
      </c>
      <c r="GY30" s="32">
        <f t="shared" si="173"/>
        <v>1981294568.6099968</v>
      </c>
      <c r="GZ30" s="33">
        <f t="shared" si="174"/>
        <v>8.6765765468118317E-2</v>
      </c>
      <c r="HA30" s="79">
        <v>7</v>
      </c>
      <c r="HB30" s="74">
        <v>26515171847.110001</v>
      </c>
      <c r="HC30" s="31">
        <f t="shared" si="102"/>
        <v>1.8964165302292613E-2</v>
      </c>
      <c r="HD30" s="32">
        <f t="shared" si="175"/>
        <v>1698896708.4500046</v>
      </c>
      <c r="HE30" s="33">
        <f t="shared" si="176"/>
        <v>6.8458972950512662E-2</v>
      </c>
      <c r="HF30" s="79">
        <v>8</v>
      </c>
      <c r="HG30" s="74">
        <v>28038719009.029999</v>
      </c>
      <c r="HH30" s="31">
        <f t="shared" si="105"/>
        <v>2.0043716498541347E-2</v>
      </c>
      <c r="HI30" s="32">
        <f t="shared" si="177"/>
        <v>1523547161.9199982</v>
      </c>
      <c r="HJ30" s="33">
        <f t="shared" si="178"/>
        <v>5.7459448903630465E-2</v>
      </c>
    </row>
    <row r="31" spans="1:218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41"/>
        <v>0</v>
      </c>
      <c r="DX31" s="33"/>
      <c r="DY31" s="79">
        <v>0</v>
      </c>
      <c r="DZ31" s="74">
        <v>0</v>
      </c>
      <c r="EA31" s="31"/>
      <c r="EB31" s="32">
        <f t="shared" si="143"/>
        <v>0</v>
      </c>
      <c r="EC31" s="33"/>
      <c r="ED31" s="79">
        <v>0</v>
      </c>
      <c r="EE31" s="74">
        <v>0</v>
      </c>
      <c r="EF31" s="31"/>
      <c r="EG31" s="32">
        <f t="shared" si="145"/>
        <v>0</v>
      </c>
      <c r="EH31" s="33"/>
      <c r="EI31" s="79">
        <v>0</v>
      </c>
      <c r="EJ31" s="74">
        <v>0</v>
      </c>
      <c r="EK31" s="31"/>
      <c r="EL31" s="32">
        <f t="shared" si="147"/>
        <v>0</v>
      </c>
      <c r="EM31" s="33"/>
      <c r="EN31" s="79">
        <v>0</v>
      </c>
      <c r="EO31" s="74">
        <v>0</v>
      </c>
      <c r="EP31" s="31"/>
      <c r="EQ31" s="32">
        <f t="shared" si="149"/>
        <v>0</v>
      </c>
      <c r="ER31" s="33"/>
      <c r="ES31" s="79">
        <v>0</v>
      </c>
      <c r="ET31" s="74">
        <v>0</v>
      </c>
      <c r="EU31" s="31"/>
      <c r="EV31" s="32">
        <f t="shared" si="151"/>
        <v>0</v>
      </c>
      <c r="EW31" s="33"/>
      <c r="EX31" s="79">
        <v>0</v>
      </c>
      <c r="EY31" s="74">
        <v>0</v>
      </c>
      <c r="EZ31" s="31"/>
      <c r="FA31" s="32">
        <f t="shared" si="153"/>
        <v>0</v>
      </c>
      <c r="FB31" s="33"/>
      <c r="FC31" s="79">
        <v>0</v>
      </c>
      <c r="FD31" s="74">
        <v>0</v>
      </c>
      <c r="FE31" s="31"/>
      <c r="FF31" s="32">
        <f t="shared" si="155"/>
        <v>0</v>
      </c>
      <c r="FG31" s="33"/>
      <c r="FH31" s="79">
        <v>0</v>
      </c>
      <c r="FI31" s="74">
        <v>0</v>
      </c>
      <c r="FJ31" s="31"/>
      <c r="FK31" s="32">
        <f t="shared" si="157"/>
        <v>0</v>
      </c>
      <c r="FL31" s="33"/>
      <c r="FM31" s="79">
        <v>0</v>
      </c>
      <c r="FN31" s="74">
        <v>0</v>
      </c>
      <c r="FO31" s="31"/>
      <c r="FP31" s="32">
        <f t="shared" si="159"/>
        <v>0</v>
      </c>
      <c r="FQ31" s="33"/>
      <c r="FR31" s="79">
        <v>0</v>
      </c>
      <c r="FS31" s="74">
        <v>0</v>
      </c>
      <c r="FT31" s="31"/>
      <c r="FU31" s="32">
        <f t="shared" si="161"/>
        <v>0</v>
      </c>
      <c r="FV31" s="33"/>
      <c r="FW31" s="79">
        <v>0</v>
      </c>
      <c r="FX31" s="74">
        <v>0</v>
      </c>
      <c r="FY31" s="31"/>
      <c r="FZ31" s="32">
        <f t="shared" si="163"/>
        <v>0</v>
      </c>
      <c r="GA31" s="33"/>
      <c r="GB31" s="79">
        <v>0</v>
      </c>
      <c r="GC31" s="74">
        <v>0</v>
      </c>
      <c r="GD31" s="31"/>
      <c r="GE31" s="32">
        <f t="shared" si="165"/>
        <v>0</v>
      </c>
      <c r="GF31" s="33"/>
      <c r="GG31" s="79">
        <v>0</v>
      </c>
      <c r="GH31" s="74">
        <v>0</v>
      </c>
      <c r="GI31" s="31"/>
      <c r="GJ31" s="32">
        <f t="shared" si="167"/>
        <v>0</v>
      </c>
      <c r="GK31" s="33"/>
      <c r="GL31" s="79">
        <v>0</v>
      </c>
      <c r="GM31" s="74">
        <v>0</v>
      </c>
      <c r="GN31" s="31"/>
      <c r="GO31" s="32">
        <f t="shared" si="169"/>
        <v>0</v>
      </c>
      <c r="GP31" s="33"/>
      <c r="GQ31" s="79">
        <v>0</v>
      </c>
      <c r="GR31" s="74">
        <v>0</v>
      </c>
      <c r="GS31" s="31"/>
      <c r="GT31" s="32">
        <f t="shared" si="171"/>
        <v>0</v>
      </c>
      <c r="GU31" s="33"/>
      <c r="GV31" s="79">
        <v>0</v>
      </c>
      <c r="GW31" s="74">
        <v>0</v>
      </c>
      <c r="GX31" s="31"/>
      <c r="GY31" s="32">
        <f t="shared" si="173"/>
        <v>0</v>
      </c>
      <c r="GZ31" s="33"/>
      <c r="HA31" s="79">
        <v>0</v>
      </c>
      <c r="HB31" s="74">
        <v>0</v>
      </c>
      <c r="HC31" s="31"/>
      <c r="HD31" s="32">
        <f t="shared" si="175"/>
        <v>0</v>
      </c>
      <c r="HE31" s="33"/>
      <c r="HF31" s="79">
        <v>0</v>
      </c>
      <c r="HG31" s="74">
        <v>0</v>
      </c>
      <c r="HH31" s="31"/>
      <c r="HI31" s="32">
        <f t="shared" si="177"/>
        <v>0</v>
      </c>
      <c r="HJ31" s="33"/>
    </row>
    <row r="32" spans="1:218" ht="21.75" thickBot="1">
      <c r="A32" s="96" t="s">
        <v>20</v>
      </c>
      <c r="B32" s="97">
        <f t="shared" ref="B32:M32" si="179">SUM(B7:B26)</f>
        <v>24</v>
      </c>
      <c r="C32" s="98">
        <f t="shared" si="179"/>
        <v>28942137910.779999</v>
      </c>
      <c r="D32" s="99">
        <f t="shared" si="179"/>
        <v>1</v>
      </c>
      <c r="E32" s="100">
        <f t="shared" si="179"/>
        <v>30</v>
      </c>
      <c r="F32" s="98">
        <f t="shared" si="179"/>
        <v>27056803711.810001</v>
      </c>
      <c r="G32" s="99">
        <f t="shared" si="179"/>
        <v>1</v>
      </c>
      <c r="H32" s="101">
        <f t="shared" si="179"/>
        <v>89</v>
      </c>
      <c r="I32" s="102">
        <f t="shared" si="179"/>
        <v>184379739588.50003</v>
      </c>
      <c r="J32" s="103">
        <f t="shared" si="179"/>
        <v>0.99999999999999978</v>
      </c>
      <c r="K32" s="100">
        <f t="shared" si="179"/>
        <v>261</v>
      </c>
      <c r="L32" s="98">
        <f t="shared" si="179"/>
        <v>289677201742.11005</v>
      </c>
      <c r="M32" s="99">
        <f t="shared" si="17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80">SUM(AI7:AI28)</f>
        <v>544</v>
      </c>
      <c r="AJ32" s="98">
        <f t="shared" si="180"/>
        <v>958375630281.45996</v>
      </c>
      <c r="AK32" s="107">
        <f t="shared" si="180"/>
        <v>1</v>
      </c>
      <c r="AL32" s="106">
        <f t="shared" si="180"/>
        <v>586</v>
      </c>
      <c r="AM32" s="98">
        <f t="shared" si="180"/>
        <v>1103883062110.4199</v>
      </c>
      <c r="AN32" s="107">
        <f t="shared" si="18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1394138460412.3699</v>
      </c>
      <c r="GN32" s="116">
        <f>SUM(GN7:GN30)</f>
        <v>0.99999999999999978</v>
      </c>
      <c r="GO32" s="90">
        <f>IF(GM32&lt;0,"Error",IF(AND(GH32=0,GM32&gt;0),"New Comer",GM32-GH32))</f>
        <v>-3927628453.6262207</v>
      </c>
      <c r="GP32" s="91">
        <f>IF(AND(GH32=0,GM32=0),"-",IF(GH32=0,"",GO32/GH32))</f>
        <v>-2.8093296053064353E-3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-34423015253.190186</v>
      </c>
      <c r="GU32" s="91">
        <f>IF(AND(GM32=0,GR32=0),"-",IF(GM32=0,"",GT32/GM32))</f>
        <v>-2.4691245690910971E-2</v>
      </c>
      <c r="GV32" s="106">
        <f>SUM(GV7:GV31)</f>
        <v>1364</v>
      </c>
      <c r="GW32" s="115">
        <f>SUM(GW7:GW31)</f>
        <v>1354109868937.4617</v>
      </c>
      <c r="GX32" s="116">
        <f>SUM(GX7:GX30)</f>
        <v>1.0000000000000002</v>
      </c>
      <c r="GY32" s="90">
        <f>IF(GW32&lt;0,"Error",IF(AND(GR32=0,GW32&gt;0),"New Comer",GW32-GR32))</f>
        <v>-5605576221.7180176</v>
      </c>
      <c r="GZ32" s="91">
        <f>IF(AND(GR32=0,GW32=0),"-",IF(GR32=0,"",GY32/GR32))</f>
        <v>-4.122609801686692E-3</v>
      </c>
      <c r="HA32" s="106">
        <f>SUM(HA7:HA31)</f>
        <v>1383</v>
      </c>
      <c r="HB32" s="115">
        <f>SUM(HB7:HB31)</f>
        <v>1398172364797.1226</v>
      </c>
      <c r="HC32" s="116">
        <f>SUM(HC7:HC30)</f>
        <v>1</v>
      </c>
      <c r="HD32" s="90">
        <f>IF(HB32&lt;0,"Error",IF(AND(GW32=0,HB32&gt;0),"New Comer",HB32-GW32))</f>
        <v>44062495859.660889</v>
      </c>
      <c r="HE32" s="91">
        <f>IF(AND(GW32=0,HB32=0),"-",IF(GW32=0,"",HD32/GW32))</f>
        <v>3.2539823296787354E-2</v>
      </c>
      <c r="HF32" s="106">
        <f>SUM(HF7:HF31)</f>
        <v>1400</v>
      </c>
      <c r="HG32" s="115">
        <f>SUM(HG7:HG31)</f>
        <v>1398878247508.1643</v>
      </c>
      <c r="HH32" s="116">
        <f>SUM(HH7:HH30)</f>
        <v>1</v>
      </c>
      <c r="HI32" s="90">
        <f>IF(HG32&lt;0,"Error",IF(AND(HB32=0,HG32&gt;0),"New Comer",HG32-HB32))</f>
        <v>705882711.04174805</v>
      </c>
      <c r="HJ32" s="91">
        <f>IF(AND(HB32=0,HG32=0),"-",IF(HB32=0,"",HI32/HB32))</f>
        <v>5.048610091390077E-4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81">
    <mergeCell ref="HF3:HJ3"/>
    <mergeCell ref="HI4:HJ4"/>
    <mergeCell ref="DY3:EC3"/>
    <mergeCell ref="EB4:EC4"/>
    <mergeCell ref="GQ3:GU3"/>
    <mergeCell ref="GT4:GU4"/>
    <mergeCell ref="GL3:GP3"/>
    <mergeCell ref="GO4:GP4"/>
    <mergeCell ref="EN3:ER3"/>
    <mergeCell ref="ED3:EH3"/>
    <mergeCell ref="EG4:EH4"/>
    <mergeCell ref="ES3:EW3"/>
    <mergeCell ref="EV4:EW4"/>
    <mergeCell ref="EI3:EM3"/>
    <mergeCell ref="EL4:EM4"/>
    <mergeCell ref="DH4:DI4"/>
    <mergeCell ref="DJ3:DN3"/>
    <mergeCell ref="DM4:DN4"/>
    <mergeCell ref="DT3:DX3"/>
    <mergeCell ref="DW4:DX4"/>
    <mergeCell ref="DE3:DI3"/>
    <mergeCell ref="DO3:DS3"/>
    <mergeCell ref="DR4:DS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HA3:HE3"/>
    <mergeCell ref="HD4:HE4"/>
    <mergeCell ref="FW3:GA3"/>
    <mergeCell ref="FZ4:GA4"/>
    <mergeCell ref="GG3:GK3"/>
    <mergeCell ref="GJ4:GK4"/>
    <mergeCell ref="GB3:GF3"/>
    <mergeCell ref="GE4:GF4"/>
    <mergeCell ref="GV3:GZ3"/>
    <mergeCell ref="GY4:GZ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2025-08-05T08:15:17Z</dcterms:modified>
</cp:coreProperties>
</file>