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fif_2025\"/>
    </mc:Choice>
  </mc:AlternateContent>
  <xr:revisionPtr revIDLastSave="0" documentId="13_ncr:1_{6F3A85B7-E1D6-4E32-A1B6-81B60FB677D4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HA32" i="1" l="1"/>
  <c r="HB32" i="1"/>
  <c r="HC26" i="1" l="1"/>
  <c r="HD31" i="1"/>
  <c r="HD30" i="1"/>
  <c r="HE30" i="1" s="1"/>
  <c r="HD29" i="1"/>
  <c r="HE29" i="1" s="1"/>
  <c r="HE28" i="1"/>
  <c r="HD28" i="1"/>
  <c r="HD27" i="1"/>
  <c r="HE27" i="1" s="1"/>
  <c r="HD26" i="1"/>
  <c r="HE26" i="1" s="1"/>
  <c r="HD25" i="1"/>
  <c r="HE25" i="1" s="1"/>
  <c r="HD24" i="1"/>
  <c r="HE24" i="1" s="1"/>
  <c r="HD22" i="1"/>
  <c r="HE22" i="1" s="1"/>
  <c r="HD21" i="1"/>
  <c r="HE21" i="1" s="1"/>
  <c r="HD20" i="1"/>
  <c r="HE20" i="1" s="1"/>
  <c r="HD19" i="1"/>
  <c r="HE19" i="1" s="1"/>
  <c r="HD18" i="1"/>
  <c r="HE18" i="1" s="1"/>
  <c r="HD17" i="1"/>
  <c r="HE17" i="1" s="1"/>
  <c r="HD16" i="1"/>
  <c r="HE16" i="1" s="1"/>
  <c r="HD14" i="1"/>
  <c r="HE14" i="1" s="1"/>
  <c r="HE13" i="1"/>
  <c r="HD13" i="1"/>
  <c r="HD12" i="1"/>
  <c r="HE12" i="1" s="1"/>
  <c r="HD10" i="1"/>
  <c r="HE10" i="1" s="1"/>
  <c r="HD9" i="1"/>
  <c r="HE9" i="1" s="1"/>
  <c r="HD8" i="1"/>
  <c r="HE8" i="1" s="1"/>
  <c r="HD7" i="1"/>
  <c r="HE7" i="1" s="1"/>
  <c r="HC14" i="1" l="1"/>
  <c r="HC29" i="1"/>
  <c r="HC23" i="1"/>
  <c r="HC12" i="1"/>
  <c r="HC21" i="1"/>
  <c r="HC27" i="1"/>
  <c r="HC16" i="1"/>
  <c r="HC30" i="1"/>
  <c r="HC9" i="1"/>
  <c r="HC19" i="1"/>
  <c r="HC25" i="1"/>
  <c r="HC13" i="1"/>
  <c r="HC22" i="1"/>
  <c r="HC28" i="1"/>
  <c r="HC7" i="1"/>
  <c r="HC17" i="1"/>
  <c r="HC8" i="1"/>
  <c r="HC18" i="1"/>
  <c r="HC24" i="1"/>
  <c r="HC10" i="1"/>
  <c r="HC20" i="1"/>
  <c r="GW32" i="1"/>
  <c r="GX25" i="1" s="1"/>
  <c r="GV32" i="1"/>
  <c r="GY31" i="1"/>
  <c r="GY30" i="1"/>
  <c r="GZ30" i="1" s="1"/>
  <c r="GZ29" i="1"/>
  <c r="GY29" i="1"/>
  <c r="GZ28" i="1"/>
  <c r="GY28" i="1"/>
  <c r="GY27" i="1"/>
  <c r="GZ27" i="1" s="1"/>
  <c r="GY26" i="1"/>
  <c r="GZ26" i="1" s="1"/>
  <c r="GZ25" i="1"/>
  <c r="GY25" i="1"/>
  <c r="GZ24" i="1"/>
  <c r="GY24" i="1"/>
  <c r="GY22" i="1"/>
  <c r="GZ22" i="1" s="1"/>
  <c r="GY21" i="1"/>
  <c r="GZ21" i="1" s="1"/>
  <c r="GZ20" i="1"/>
  <c r="GY20" i="1"/>
  <c r="GZ19" i="1"/>
  <c r="GY19" i="1"/>
  <c r="GY18" i="1"/>
  <c r="GZ18" i="1" s="1"/>
  <c r="GY17" i="1"/>
  <c r="GZ17" i="1" s="1"/>
  <c r="GY16" i="1"/>
  <c r="GZ16" i="1" s="1"/>
  <c r="GY14" i="1"/>
  <c r="GZ14" i="1" s="1"/>
  <c r="GY13" i="1"/>
  <c r="GZ13" i="1" s="1"/>
  <c r="GY12" i="1"/>
  <c r="GZ12" i="1" s="1"/>
  <c r="GY10" i="1"/>
  <c r="GZ10" i="1" s="1"/>
  <c r="GZ9" i="1"/>
  <c r="GY9" i="1"/>
  <c r="GZ8" i="1"/>
  <c r="GY8" i="1"/>
  <c r="GY7" i="1"/>
  <c r="GZ7" i="1" s="1"/>
  <c r="HD32" i="1" l="1"/>
  <c r="HE32" i="1" s="1"/>
  <c r="HC32" i="1"/>
  <c r="GX14" i="1"/>
  <c r="GX19" i="1"/>
  <c r="GX30" i="1"/>
  <c r="GX29" i="1"/>
  <c r="GX9" i="1"/>
  <c r="GX7" i="1"/>
  <c r="GX10" i="1"/>
  <c r="GX23" i="1"/>
  <c r="GX16" i="1"/>
  <c r="GX8" i="1"/>
  <c r="GX12" i="1"/>
  <c r="GX13" i="1"/>
  <c r="GX22" i="1"/>
  <c r="GX28" i="1"/>
  <c r="GX17" i="1"/>
  <c r="GX20" i="1"/>
  <c r="GX26" i="1"/>
  <c r="GX18" i="1"/>
  <c r="GX24" i="1"/>
  <c r="GX21" i="1"/>
  <c r="GX27" i="1"/>
  <c r="GM32" i="1"/>
  <c r="GX32" i="1" l="1"/>
  <c r="GR32" i="1"/>
  <c r="GY32" i="1" s="1"/>
  <c r="GZ32" i="1" s="1"/>
  <c r="GS24" i="1" l="1"/>
  <c r="GQ32" i="1"/>
  <c r="GT31" i="1"/>
  <c r="GT30" i="1"/>
  <c r="GU30" i="1" s="1"/>
  <c r="GT29" i="1"/>
  <c r="GU29" i="1" s="1"/>
  <c r="GT28" i="1"/>
  <c r="GU28" i="1" s="1"/>
  <c r="GT27" i="1"/>
  <c r="GU27" i="1" s="1"/>
  <c r="GT26" i="1"/>
  <c r="GU26" i="1" s="1"/>
  <c r="GT25" i="1"/>
  <c r="GU25" i="1" s="1"/>
  <c r="GT24" i="1"/>
  <c r="GU24" i="1" s="1"/>
  <c r="GT22" i="1"/>
  <c r="GU22" i="1" s="1"/>
  <c r="GT21" i="1"/>
  <c r="GU21" i="1" s="1"/>
  <c r="GT20" i="1"/>
  <c r="GU20" i="1" s="1"/>
  <c r="GT19" i="1"/>
  <c r="GU19" i="1" s="1"/>
  <c r="GT18" i="1"/>
  <c r="GU18" i="1" s="1"/>
  <c r="GT17" i="1"/>
  <c r="GU17" i="1" s="1"/>
  <c r="GT16" i="1"/>
  <c r="GU16" i="1" s="1"/>
  <c r="GT14" i="1"/>
  <c r="GU14" i="1" s="1"/>
  <c r="GT13" i="1"/>
  <c r="GU13" i="1" s="1"/>
  <c r="GT12" i="1"/>
  <c r="GU12" i="1" s="1"/>
  <c r="GT10" i="1"/>
  <c r="GU10" i="1" s="1"/>
  <c r="GT9" i="1"/>
  <c r="GU9" i="1" s="1"/>
  <c r="GT8" i="1"/>
  <c r="GU8" i="1" s="1"/>
  <c r="GT7" i="1"/>
  <c r="GU7" i="1" s="1"/>
  <c r="GS22" i="1" l="1"/>
  <c r="GS28" i="1"/>
  <c r="GS13" i="1"/>
  <c r="GS19" i="1"/>
  <c r="GS7" i="1"/>
  <c r="GS9" i="1"/>
  <c r="GS14" i="1"/>
  <c r="GS20" i="1"/>
  <c r="GS30" i="1"/>
  <c r="GS23" i="1"/>
  <c r="GS12" i="1"/>
  <c r="GS26" i="1"/>
  <c r="GS10" i="1"/>
  <c r="GS16" i="1"/>
  <c r="GS27" i="1"/>
  <c r="GS25" i="1"/>
  <c r="GS29" i="1"/>
  <c r="GS17" i="1"/>
  <c r="GS21" i="1"/>
  <c r="GS8" i="1"/>
  <c r="GS18" i="1"/>
  <c r="GL32" i="1"/>
  <c r="GO31" i="1"/>
  <c r="GO30" i="1"/>
  <c r="GP30" i="1" s="1"/>
  <c r="GO29" i="1"/>
  <c r="GP29" i="1" s="1"/>
  <c r="GO28" i="1"/>
  <c r="GP28" i="1" s="1"/>
  <c r="GO27" i="1"/>
  <c r="GP27" i="1" s="1"/>
  <c r="GO26" i="1"/>
  <c r="GP26" i="1" s="1"/>
  <c r="GO25" i="1"/>
  <c r="GP25" i="1" s="1"/>
  <c r="GO24" i="1"/>
  <c r="GP24" i="1" s="1"/>
  <c r="GO22" i="1"/>
  <c r="GP22" i="1" s="1"/>
  <c r="GO21" i="1"/>
  <c r="GP21" i="1" s="1"/>
  <c r="GO20" i="1"/>
  <c r="GP20" i="1" s="1"/>
  <c r="GO19" i="1"/>
  <c r="GP19" i="1" s="1"/>
  <c r="GO18" i="1"/>
  <c r="GP18" i="1" s="1"/>
  <c r="GO17" i="1"/>
  <c r="GP17" i="1" s="1"/>
  <c r="GO16" i="1"/>
  <c r="GP16" i="1" s="1"/>
  <c r="GO14" i="1"/>
  <c r="GP14" i="1" s="1"/>
  <c r="GO13" i="1"/>
  <c r="GP13" i="1" s="1"/>
  <c r="GO12" i="1"/>
  <c r="GP12" i="1" s="1"/>
  <c r="GO10" i="1"/>
  <c r="GP10" i="1" s="1"/>
  <c r="GO9" i="1"/>
  <c r="GP9" i="1" s="1"/>
  <c r="GO8" i="1"/>
  <c r="GP8" i="1" s="1"/>
  <c r="GO7" i="1"/>
  <c r="GP7" i="1" s="1"/>
  <c r="GS32" i="1" l="1"/>
  <c r="GN27" i="1"/>
  <c r="GT32" i="1"/>
  <c r="GU32" i="1" s="1"/>
  <c r="GN14" i="1"/>
  <c r="GN19" i="1"/>
  <c r="GN10" i="1"/>
  <c r="GN23" i="1"/>
  <c r="GN28" i="1"/>
  <c r="GN16" i="1"/>
  <c r="GN20" i="1"/>
  <c r="GN24" i="1"/>
  <c r="GN7" i="1"/>
  <c r="GN29" i="1"/>
  <c r="GN8" i="1"/>
  <c r="GN21" i="1"/>
  <c r="GN9" i="1"/>
  <c r="GN12" i="1"/>
  <c r="GN17" i="1"/>
  <c r="GN25" i="1"/>
  <c r="GN13" i="1"/>
  <c r="GN18" i="1"/>
  <c r="GN26" i="1"/>
  <c r="GN22" i="1"/>
  <c r="GN30" i="1"/>
  <c r="GH32" i="1"/>
  <c r="GI17" i="1" s="1"/>
  <c r="GG32" i="1"/>
  <c r="GJ31" i="1"/>
  <c r="GJ30" i="1"/>
  <c r="GK30" i="1" s="1"/>
  <c r="GJ29" i="1"/>
  <c r="GK29" i="1" s="1"/>
  <c r="GJ28" i="1"/>
  <c r="GK28" i="1" s="1"/>
  <c r="GJ27" i="1"/>
  <c r="GK27" i="1" s="1"/>
  <c r="GJ26" i="1"/>
  <c r="GK26" i="1" s="1"/>
  <c r="GK25" i="1"/>
  <c r="GJ25" i="1"/>
  <c r="GJ24" i="1"/>
  <c r="GK24" i="1" s="1"/>
  <c r="GJ22" i="1"/>
  <c r="GK22" i="1" s="1"/>
  <c r="GJ21" i="1"/>
  <c r="GK21" i="1" s="1"/>
  <c r="GJ20" i="1"/>
  <c r="GK20" i="1" s="1"/>
  <c r="GJ19" i="1"/>
  <c r="GK19" i="1" s="1"/>
  <c r="GJ18" i="1"/>
  <c r="GK18" i="1" s="1"/>
  <c r="GJ17" i="1"/>
  <c r="GK17" i="1" s="1"/>
  <c r="GJ16" i="1"/>
  <c r="GK16" i="1" s="1"/>
  <c r="GJ14" i="1"/>
  <c r="GK14" i="1" s="1"/>
  <c r="GJ13" i="1"/>
  <c r="GK13" i="1" s="1"/>
  <c r="GJ12" i="1"/>
  <c r="GK12" i="1" s="1"/>
  <c r="GJ10" i="1"/>
  <c r="GK10" i="1" s="1"/>
  <c r="GJ9" i="1"/>
  <c r="GK9" i="1" s="1"/>
  <c r="GJ8" i="1"/>
  <c r="GK8" i="1" s="1"/>
  <c r="GJ7" i="1"/>
  <c r="GK7" i="1" s="1"/>
  <c r="GN32" i="1" l="1"/>
  <c r="GO32" i="1"/>
  <c r="GP32" i="1" s="1"/>
  <c r="GI28" i="1"/>
  <c r="GI13" i="1"/>
  <c r="GI18" i="1"/>
  <c r="GI29" i="1"/>
  <c r="GI25" i="1"/>
  <c r="GI9" i="1"/>
  <c r="GI21" i="1"/>
  <c r="GI14" i="1"/>
  <c r="GI19" i="1"/>
  <c r="GI22" i="1"/>
  <c r="GI26" i="1"/>
  <c r="GI30" i="1"/>
  <c r="GI7" i="1"/>
  <c r="GI16" i="1"/>
  <c r="GI23" i="1"/>
  <c r="GI10" i="1"/>
  <c r="GI20" i="1"/>
  <c r="GI24" i="1"/>
  <c r="GI27" i="1"/>
  <c r="GI8" i="1"/>
  <c r="GI12" i="1"/>
  <c r="GC32" i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I32" i="1" l="1"/>
  <c r="GD10" i="1"/>
  <c r="GJ32" i="1"/>
  <c r="GK32" i="1" s="1"/>
  <c r="GD13" i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 s="1"/>
  <c r="FZ17" i="1"/>
  <c r="GA17" i="1" s="1"/>
  <c r="FZ16" i="1"/>
  <c r="GA16" i="1" s="1"/>
  <c r="FZ14" i="1"/>
  <c r="GA14" i="1" s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 s="1"/>
  <c r="FU17" i="1"/>
  <c r="FV17" i="1" s="1"/>
  <c r="FU16" i="1"/>
  <c r="FV16" i="1" s="1"/>
  <c r="FU14" i="1"/>
  <c r="FV14" i="1" s="1"/>
  <c r="FU13" i="1"/>
  <c r="FV13" i="1" s="1"/>
  <c r="FU12" i="1"/>
  <c r="FV12" i="1" s="1"/>
  <c r="FU10" i="1"/>
  <c r="FV10" i="1" s="1"/>
  <c r="FU9" i="1"/>
  <c r="FV9" i="1" s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 s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 s="1"/>
  <c r="FP10" i="1"/>
  <c r="FQ10" i="1" s="1"/>
  <c r="FP9" i="1"/>
  <c r="FQ9" i="1" s="1"/>
  <c r="FP8" i="1"/>
  <c r="FQ8" i="1"/>
  <c r="FP7" i="1"/>
  <c r="FQ7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 s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 s="1"/>
  <c r="FK8" i="1"/>
  <c r="FL8" i="1"/>
  <c r="FK7" i="1"/>
  <c r="FL7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 s="1"/>
  <c r="FF19" i="1"/>
  <c r="FG19" i="1"/>
  <c r="FF18" i="1"/>
  <c r="FG18" i="1" s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 s="1"/>
  <c r="FF8" i="1"/>
  <c r="FG8" i="1"/>
  <c r="FF7" i="1"/>
  <c r="FG7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 s="1"/>
  <c r="FA18" i="1"/>
  <c r="FB18" i="1" s="1"/>
  <c r="FA17" i="1"/>
  <c r="FB17" i="1" s="1"/>
  <c r="FA16" i="1"/>
  <c r="FB16" i="1" s="1"/>
  <c r="FA14" i="1"/>
  <c r="FB14" i="1" s="1"/>
  <c r="FA13" i="1"/>
  <c r="FB13" i="1" s="1"/>
  <c r="FA12" i="1"/>
  <c r="FB12" i="1" s="1"/>
  <c r="FA10" i="1"/>
  <c r="FB10" i="1" s="1"/>
  <c r="FA9" i="1"/>
  <c r="FB9" i="1" s="1"/>
  <c r="FA8" i="1"/>
  <c r="FB8" i="1"/>
  <c r="FA7" i="1"/>
  <c r="FB7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 s="1"/>
  <c r="EV19" i="1"/>
  <c r="EW19" i="1"/>
  <c r="EV18" i="1"/>
  <c r="EW18" i="1" s="1"/>
  <c r="EV17" i="1"/>
  <c r="EW17" i="1" s="1"/>
  <c r="EV16" i="1"/>
  <c r="EW16" i="1" s="1"/>
  <c r="EV14" i="1"/>
  <c r="EW14" i="1" s="1"/>
  <c r="EV13" i="1"/>
  <c r="EW13" i="1" s="1"/>
  <c r="EV12" i="1"/>
  <c r="EW12" i="1" s="1"/>
  <c r="EV10" i="1"/>
  <c r="EW10" i="1" s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 s="1"/>
  <c r="EQ19" i="1"/>
  <c r="ER19" i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 s="1"/>
  <c r="EQ10" i="1"/>
  <c r="ER10" i="1" s="1"/>
  <c r="EQ9" i="1"/>
  <c r="ER9" i="1" s="1"/>
  <c r="EQ8" i="1"/>
  <c r="ER8" i="1"/>
  <c r="EQ7" i="1"/>
  <c r="ER7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 s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/>
  <c r="EL8" i="1"/>
  <c r="EM8" i="1" s="1"/>
  <c r="EL7" i="1"/>
  <c r="EM7" i="1"/>
  <c r="EE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 s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 s="1"/>
  <c r="EG8" i="1"/>
  <c r="EH8" i="1" s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 s="1"/>
  <c r="EB19" i="1"/>
  <c r="EC19" i="1"/>
  <c r="EB18" i="1"/>
  <c r="EC18" i="1" s="1"/>
  <c r="EB17" i="1"/>
  <c r="EC17" i="1" s="1"/>
  <c r="EB16" i="1"/>
  <c r="EC16" i="1" s="1"/>
  <c r="EB14" i="1"/>
  <c r="EC14" i="1" s="1"/>
  <c r="EB13" i="1"/>
  <c r="EC13" i="1" s="1"/>
  <c r="EB12" i="1"/>
  <c r="EC12" i="1" s="1"/>
  <c r="EB10" i="1"/>
  <c r="EC10" i="1" s="1"/>
  <c r="EB9" i="1"/>
  <c r="EC9" i="1" s="1"/>
  <c r="EB8" i="1"/>
  <c r="EC8" i="1" s="1"/>
  <c r="EB7" i="1"/>
  <c r="EC7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 s="1"/>
  <c r="DW19" i="1"/>
  <c r="DX19" i="1"/>
  <c r="DW18" i="1"/>
  <c r="DX18" i="1" s="1"/>
  <c r="DW17" i="1"/>
  <c r="DX17" i="1" s="1"/>
  <c r="DW16" i="1"/>
  <c r="DX16" i="1" s="1"/>
  <c r="DW14" i="1"/>
  <c r="DX14" i="1" s="1"/>
  <c r="DW13" i="1"/>
  <c r="DX13" i="1" s="1"/>
  <c r="DW12" i="1"/>
  <c r="DX12" i="1" s="1"/>
  <c r="DW10" i="1"/>
  <c r="DX10" i="1" s="1"/>
  <c r="DW9" i="1"/>
  <c r="DX9" i="1" s="1"/>
  <c r="DW8" i="1"/>
  <c r="DX8" i="1" s="1"/>
  <c r="DW7" i="1"/>
  <c r="DX7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 s="1"/>
  <c r="BT17" i="1"/>
  <c r="BU17" i="1" s="1"/>
  <c r="BY17" i="1"/>
  <c r="BZ17" i="1" s="1"/>
  <c r="CD17" i="1"/>
  <c r="CE17" i="1" s="1"/>
  <c r="CI17" i="1"/>
  <c r="CJ17" i="1" s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 s="1"/>
  <c r="BY18" i="1"/>
  <c r="BZ18" i="1" s="1"/>
  <c r="CD18" i="1"/>
  <c r="CE18" i="1"/>
  <c r="CI18" i="1"/>
  <c r="CJ18" i="1" s="1"/>
  <c r="CN18" i="1"/>
  <c r="CO18" i="1" s="1"/>
  <c r="CS18" i="1"/>
  <c r="CT18" i="1" s="1"/>
  <c r="CX18" i="1"/>
  <c r="CY18" i="1" s="1"/>
  <c r="DC18" i="1"/>
  <c r="DD18" i="1" s="1"/>
  <c r="DH18" i="1"/>
  <c r="DI18" i="1" s="1"/>
  <c r="DM18" i="1"/>
  <c r="DN18" i="1" s="1"/>
  <c r="DR18" i="1"/>
  <c r="DS18" i="1" s="1"/>
  <c r="P19" i="1"/>
  <c r="S19" i="1"/>
  <c r="V19" i="1"/>
  <c r="Y19" i="1"/>
  <c r="BO19" i="1"/>
  <c r="BP19" i="1"/>
  <c r="BT19" i="1"/>
  <c r="BU19" i="1" s="1"/>
  <c r="BY19" i="1"/>
  <c r="BZ19" i="1"/>
  <c r="CD19" i="1"/>
  <c r="CE19" i="1" s="1"/>
  <c r="CI19" i="1"/>
  <c r="CJ19" i="1"/>
  <c r="CN19" i="1"/>
  <c r="CO19" i="1" s="1"/>
  <c r="CS19" i="1"/>
  <c r="CT19" i="1"/>
  <c r="CX19" i="1"/>
  <c r="CY19" i="1" s="1"/>
  <c r="DC19" i="1"/>
  <c r="DD19" i="1"/>
  <c r="DH19" i="1"/>
  <c r="DI19" i="1" s="1"/>
  <c r="DM19" i="1"/>
  <c r="DN19" i="1"/>
  <c r="DR19" i="1"/>
  <c r="DS19" i="1" s="1"/>
  <c r="P20" i="1"/>
  <c r="S20" i="1"/>
  <c r="V20" i="1"/>
  <c r="Y20" i="1"/>
  <c r="BO20" i="1"/>
  <c r="BP20" i="1"/>
  <c r="BT20" i="1"/>
  <c r="BU20" i="1" s="1"/>
  <c r="BY20" i="1"/>
  <c r="BZ20" i="1"/>
  <c r="CD20" i="1"/>
  <c r="CE20" i="1" s="1"/>
  <c r="CI20" i="1"/>
  <c r="CJ20" i="1"/>
  <c r="CN20" i="1"/>
  <c r="CO20" i="1" s="1"/>
  <c r="CS20" i="1"/>
  <c r="CT20" i="1"/>
  <c r="CX20" i="1"/>
  <c r="CY20" i="1" s="1"/>
  <c r="DC20" i="1"/>
  <c r="DD20" i="1"/>
  <c r="DH20" i="1"/>
  <c r="DI20" i="1" s="1"/>
  <c r="DM20" i="1"/>
  <c r="DN20" i="1"/>
  <c r="DR20" i="1"/>
  <c r="DS20" i="1" s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 s="1"/>
  <c r="DR13" i="1"/>
  <c r="DS13" i="1" s="1"/>
  <c r="DR12" i="1"/>
  <c r="DS12" i="1" s="1"/>
  <c r="DR10" i="1"/>
  <c r="DS10" i="1" s="1"/>
  <c r="DR9" i="1"/>
  <c r="DS9" i="1" s="1"/>
  <c r="DR8" i="1"/>
  <c r="DS8" i="1"/>
  <c r="DR7" i="1"/>
  <c r="DS7" i="1"/>
  <c r="DK32" i="1"/>
  <c r="DL26" i="1" s="1"/>
  <c r="DJ32" i="1"/>
  <c r="DM30" i="1"/>
  <c r="DN30" i="1"/>
  <c r="DM14" i="1"/>
  <c r="DN14" i="1" s="1"/>
  <c r="DM13" i="1"/>
  <c r="DN13" i="1" s="1"/>
  <c r="DM12" i="1"/>
  <c r="DN12" i="1" s="1"/>
  <c r="DM10" i="1"/>
  <c r="DN10" i="1" s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/>
  <c r="DH7" i="1"/>
  <c r="DI7" i="1"/>
  <c r="CZ32" i="1"/>
  <c r="DA32" i="1"/>
  <c r="DB20" i="1" s="1"/>
  <c r="DC30" i="1"/>
  <c r="DD30" i="1"/>
  <c r="DC14" i="1"/>
  <c r="DD14" i="1" s="1"/>
  <c r="DC13" i="1"/>
  <c r="DD13" i="1" s="1"/>
  <c r="DC12" i="1"/>
  <c r="DD12" i="1" s="1"/>
  <c r="DC10" i="1"/>
  <c r="DD10" i="1" s="1"/>
  <c r="DC9" i="1"/>
  <c r="DD9" i="1"/>
  <c r="DC8" i="1"/>
  <c r="DD8" i="1" s="1"/>
  <c r="DC7" i="1"/>
  <c r="DD7" i="1"/>
  <c r="CV32" i="1"/>
  <c r="CW28" i="1" s="1"/>
  <c r="CU32" i="1"/>
  <c r="CX30" i="1"/>
  <c r="CY30" i="1"/>
  <c r="CX14" i="1"/>
  <c r="CY14" i="1" s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Q32" i="1"/>
  <c r="CR19" i="1" s="1"/>
  <c r="CP32" i="1"/>
  <c r="CS30" i="1"/>
  <c r="CT30" i="1"/>
  <c r="CS14" i="1"/>
  <c r="CT14" i="1" s="1"/>
  <c r="CS13" i="1"/>
  <c r="CT13" i="1" s="1"/>
  <c r="CS12" i="1"/>
  <c r="CT12" i="1" s="1"/>
  <c r="CS10" i="1"/>
  <c r="CT10" i="1" s="1"/>
  <c r="CS9" i="1"/>
  <c r="CT9" i="1" s="1"/>
  <c r="CS8" i="1"/>
  <c r="CT8" i="1"/>
  <c r="CS7" i="1"/>
  <c r="CT7" i="1"/>
  <c r="CL32" i="1"/>
  <c r="CM19" i="1" s="1"/>
  <c r="CK32" i="1"/>
  <c r="CN30" i="1"/>
  <c r="CO30" i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 s="1"/>
  <c r="CI9" i="1"/>
  <c r="CJ9" i="1" s="1"/>
  <c r="CI8" i="1"/>
  <c r="CJ8" i="1" s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 s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 s="1"/>
  <c r="BY13" i="1"/>
  <c r="BZ13" i="1" s="1"/>
  <c r="BY12" i="1"/>
  <c r="BZ12" i="1" s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/>
  <c r="BT7" i="1"/>
  <c r="BU7" i="1"/>
  <c r="BO30" i="1"/>
  <c r="BP30" i="1"/>
  <c r="BO14" i="1"/>
  <c r="BP14" i="1" s="1"/>
  <c r="BO13" i="1"/>
  <c r="BP13" i="1" s="1"/>
  <c r="BO12" i="1"/>
  <c r="BP12" i="1" s="1"/>
  <c r="BO10" i="1"/>
  <c r="BP10" i="1" s="1"/>
  <c r="BO9" i="1"/>
  <c r="BP9" i="1"/>
  <c r="BO8" i="1"/>
  <c r="BP8" i="1"/>
  <c r="BO7" i="1"/>
  <c r="BP7" i="1"/>
  <c r="BM32" i="1"/>
  <c r="BN18" i="1" s="1"/>
  <c r="BL32" i="1"/>
  <c r="AM32" i="1"/>
  <c r="AN27" i="1" s="1"/>
  <c r="AL32" i="1"/>
  <c r="AJ32" i="1"/>
  <c r="AK24" i="1" s="1"/>
  <c r="AI32" i="1"/>
  <c r="AG32" i="1"/>
  <c r="AH19" i="1" s="1"/>
  <c r="AF32" i="1"/>
  <c r="AD32" i="1"/>
  <c r="AE24" i="1" s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M20" i="1" s="1"/>
  <c r="K32" i="1"/>
  <c r="I32" i="1"/>
  <c r="J15" i="1" s="1"/>
  <c r="F32" i="1"/>
  <c r="G15" i="1" s="1"/>
  <c r="C32" i="1"/>
  <c r="D25" i="1" s="1"/>
  <c r="H32" i="1"/>
  <c r="E32" i="1"/>
  <c r="P7" i="1"/>
  <c r="P9" i="1"/>
  <c r="P10" i="1"/>
  <c r="P8" i="1"/>
  <c r="B32" i="1"/>
  <c r="BN22" i="1"/>
  <c r="AE7" i="1" l="1"/>
  <c r="BN10" i="1"/>
  <c r="BN23" i="1"/>
  <c r="EZ25" i="1"/>
  <c r="G17" i="1"/>
  <c r="G7" i="1"/>
  <c r="G10" i="1"/>
  <c r="G21" i="1"/>
  <c r="G9" i="1"/>
  <c r="CH16" i="1"/>
  <c r="EA8" i="1"/>
  <c r="AE23" i="1"/>
  <c r="BN8" i="1"/>
  <c r="AE8" i="1"/>
  <c r="AE22" i="1"/>
  <c r="AE26" i="1"/>
  <c r="D13" i="1"/>
  <c r="D23" i="1"/>
  <c r="D21" i="1"/>
  <c r="BN24" i="1"/>
  <c r="G19" i="1"/>
  <c r="EP13" i="1"/>
  <c r="CR26" i="1"/>
  <c r="CH19" i="1"/>
  <c r="EA9" i="1"/>
  <c r="CC25" i="1"/>
  <c r="BN30" i="1"/>
  <c r="BN7" i="1"/>
  <c r="AN10" i="1"/>
  <c r="AE13" i="1"/>
  <c r="G25" i="1"/>
  <c r="BN29" i="1"/>
  <c r="AE15" i="1"/>
  <c r="D12" i="1"/>
  <c r="BN20" i="1"/>
  <c r="G13" i="1"/>
  <c r="AE20" i="1"/>
  <c r="D9" i="1"/>
  <c r="BN14" i="1"/>
  <c r="G23" i="1"/>
  <c r="BN17" i="1"/>
  <c r="BN28" i="1"/>
  <c r="D17" i="1"/>
  <c r="EK27" i="1"/>
  <c r="AE21" i="1"/>
  <c r="AE11" i="1"/>
  <c r="BN27" i="1"/>
  <c r="D8" i="1"/>
  <c r="BN12" i="1"/>
  <c r="G22" i="1"/>
  <c r="BN25" i="1"/>
  <c r="AE17" i="1"/>
  <c r="D24" i="1"/>
  <c r="S32" i="1"/>
  <c r="D7" i="1"/>
  <c r="BN9" i="1"/>
  <c r="BN21" i="1"/>
  <c r="AE16" i="1"/>
  <c r="AE19" i="1"/>
  <c r="D20" i="1"/>
  <c r="BT32" i="1"/>
  <c r="BU32" i="1" s="1"/>
  <c r="AN11" i="1"/>
  <c r="D10" i="1"/>
  <c r="D11" i="1"/>
  <c r="BN16" i="1"/>
  <c r="BN19" i="1"/>
  <c r="AE25" i="1"/>
  <c r="AE10" i="1"/>
  <c r="BN13" i="1"/>
  <c r="AE9" i="1"/>
  <c r="AE12" i="1"/>
  <c r="BO32" i="1"/>
  <c r="BP32" i="1" s="1"/>
  <c r="BN26" i="1"/>
  <c r="D15" i="1"/>
  <c r="FJ18" i="1"/>
  <c r="AK11" i="1"/>
  <c r="D19" i="1"/>
  <c r="DG24" i="1"/>
  <c r="M19" i="1"/>
  <c r="DG19" i="1"/>
  <c r="DG17" i="1"/>
  <c r="CW13" i="1"/>
  <c r="BS29" i="1"/>
  <c r="FJ17" i="1"/>
  <c r="CH17" i="1"/>
  <c r="DG18" i="1"/>
  <c r="DQ22" i="1"/>
  <c r="FJ29" i="1"/>
  <c r="CH28" i="1"/>
  <c r="BS20" i="1"/>
  <c r="DG9" i="1"/>
  <c r="CH7" i="1"/>
  <c r="CH30" i="1"/>
  <c r="CH20" i="1"/>
  <c r="AH25" i="1"/>
  <c r="DG13" i="1"/>
  <c r="J12" i="1"/>
  <c r="AH17" i="1"/>
  <c r="AH10" i="1"/>
  <c r="CH18" i="1"/>
  <c r="AH27" i="1"/>
  <c r="CW24" i="1"/>
  <c r="DM32" i="1"/>
  <c r="DN32" i="1" s="1"/>
  <c r="M11" i="1"/>
  <c r="FJ22" i="1"/>
  <c r="G8" i="1"/>
  <c r="G20" i="1"/>
  <c r="AN23" i="1"/>
  <c r="CW7" i="1"/>
  <c r="Y32" i="1"/>
  <c r="EP17" i="1"/>
  <c r="FJ25" i="1"/>
  <c r="EP10" i="1"/>
  <c r="FE22" i="1"/>
  <c r="FJ19" i="1"/>
  <c r="BX8" i="1"/>
  <c r="CC8" i="1"/>
  <c r="AN22" i="1"/>
  <c r="CW10" i="1"/>
  <c r="BS8" i="1"/>
  <c r="G12" i="1"/>
  <c r="G26" i="1"/>
  <c r="G16" i="1"/>
  <c r="BS23" i="1"/>
  <c r="CW17" i="1"/>
  <c r="EL32" i="1"/>
  <c r="EM32" i="1" s="1"/>
  <c r="FK32" i="1"/>
  <c r="FL32" i="1" s="1"/>
  <c r="FJ24" i="1"/>
  <c r="FJ26" i="1"/>
  <c r="FT17" i="1"/>
  <c r="G11" i="1"/>
  <c r="G24" i="1"/>
  <c r="BS21" i="1"/>
  <c r="P32" i="1"/>
  <c r="CR16" i="1"/>
  <c r="CW22" i="1"/>
  <c r="EK23" i="1"/>
  <c r="FJ28" i="1"/>
  <c r="FJ10" i="1"/>
  <c r="FT7" i="1"/>
  <c r="FY30" i="1"/>
  <c r="CC18" i="1"/>
  <c r="FJ12" i="1"/>
  <c r="CC9" i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BS12" i="1"/>
  <c r="BS7" i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AN21" i="1"/>
  <c r="BS17" i="1"/>
  <c r="BS19" i="1"/>
  <c r="J21" i="1"/>
  <c r="CW9" i="1"/>
  <c r="CW21" i="1"/>
  <c r="DG16" i="1"/>
  <c r="DL12" i="1"/>
  <c r="DL19" i="1"/>
  <c r="EA22" i="1"/>
  <c r="EA13" i="1"/>
  <c r="EK20" i="1"/>
  <c r="FJ13" i="1"/>
  <c r="FJ9" i="1"/>
  <c r="FJ7" i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CO32" i="1" s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H7" i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G32" i="1" s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FB32" i="1" s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T28" i="1"/>
  <c r="FT20" i="1"/>
  <c r="FT10" i="1"/>
  <c r="BX10" i="1"/>
  <c r="BX30" i="1"/>
  <c r="BX20" i="1"/>
  <c r="EF20" i="1"/>
  <c r="M12" i="1"/>
  <c r="AK1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AE32" i="1" l="1"/>
  <c r="BN32" i="1"/>
  <c r="G32" i="1"/>
  <c r="CC32" i="1"/>
  <c r="FJ32" i="1"/>
  <c r="AH32" i="1"/>
  <c r="CW32" i="1"/>
  <c r="BS32" i="1"/>
  <c r="AN32" i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<sst xmlns="http://schemas.openxmlformats.org/spreadsheetml/2006/main" count="652" uniqueCount="201">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</sst>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3" formatCode="_-* #,##0.00_-;\-* #,##0.00_-;_-* &quot;-&quot;??_-;_-@_-"/>
  </numFmts>
  <fonts count="38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165" fontId="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6" fillId="0" borderId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34" fillId="0" borderId="0"/>
    <xf numFmtId="165" fontId="1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3" fillId="0" borderId="0"/>
    <xf numFmtId="0" fontId="36" fillId="0" borderId="0"/>
    <xf numFmtId="0" fontId="29" fillId="0" borderId="0"/>
    <xf numFmtId="0" fontId="34" fillId="0" borderId="0"/>
    <xf numFmtId="0" fontId="15" fillId="0" borderId="0" applyNumberFormat="0" applyFont="0" applyFill="0" applyBorder="0" applyProtection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19" fillId="0" borderId="0"/>
    <xf numFmtId="0" fontId="16" fillId="0" borderId="0"/>
    <xf numFmtId="0" fontId="24" fillId="0" borderId="0"/>
    <xf numFmtId="0" fontId="1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67" fontId="7" fillId="0" borderId="0">
      <alignment vertical="center"/>
    </xf>
    <xf numFmtId="9" fontId="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43" fontId="19" fillId="0" borderId="0" applyFont="0" applyFill="0" applyBorder="0" applyAlignment="0" applyProtection="0"/>
    <xf numFmtId="0" fontId="19" fillId="0" borderId="0"/>
    <xf numFmtId="0" fontId="1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2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/>
    <xf numFmtId="0" fontId="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/>
    <xf numFmtId="43" fontId="16" fillId="0" borderId="0"/>
    <xf numFmtId="0" fontId="5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/>
    <xf numFmtId="43" fontId="16" fillId="0" borderId="0"/>
    <xf numFmtId="0" fontId="4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3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/>
    <xf numFmtId="0" fontId="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" fillId="0" borderId="0"/>
    <xf numFmtId="173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0" fontId="1" fillId="0" borderId="0"/>
    <xf numFmtId="173" fontId="34" fillId="0" borderId="0" applyFont="0" applyFill="0" applyBorder="0" applyAlignment="0" applyProtection="0"/>
    <xf numFmtId="173" fontId="34" fillId="0" borderId="0"/>
    <xf numFmtId="173" fontId="29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6" fillId="0" borderId="0" applyFont="0" applyFill="0" applyBorder="0" applyAlignment="0" applyProtection="0"/>
    <xf numFmtId="173" fontId="25" fillId="0" borderId="0" applyFont="0" applyFill="0" applyBorder="0" applyAlignment="0" applyProtection="0"/>
    <xf numFmtId="173" fontId="24" fillId="0" borderId="0" applyFont="0" applyFill="0" applyBorder="0" applyAlignment="0" applyProtection="0"/>
    <xf numFmtId="173" fontId="16" fillId="0" borderId="0"/>
  </cellStyleXfs>
  <cellXfs count="145">
    <xf numFmtId="0" fontId="0" fillId="0" borderId="0" xfId="0"/>
    <xf numFmtId="0" fontId="8" fillId="0" borderId="0" xfId="0" applyNumberFormat="1" applyFont="1" applyAlignment="1">
      <alignment horizontal="center"/>
    </xf>
    <xf numFmtId="0" fontId="9" fillId="0" borderId="0" xfId="0" applyFont="1" applyAlignment="1"/>
    <xf numFmtId="0" fontId="9" fillId="0" borderId="1" xfId="0" applyFont="1" applyBorder="1" applyAlignment="1">
      <alignment horizontal="left"/>
    </xf>
    <xf numFmtId="3" fontId="9" fillId="0" borderId="0" xfId="0" applyNumberFormat="1" applyFont="1" applyBorder="1" applyAlignment="1">
      <alignment horizontal="left"/>
    </xf>
    <xf numFmtId="165" fontId="9" fillId="0" borderId="0" xfId="1" applyFont="1" applyBorder="1" applyAlignment="1"/>
    <xf numFmtId="0" fontId="9" fillId="0" borderId="0" xfId="0" applyFont="1" applyBorder="1"/>
    <xf numFmtId="0" fontId="9" fillId="0" borderId="0" xfId="0" applyFont="1"/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165" fontId="10" fillId="0" borderId="5" xfId="1" applyFont="1" applyFill="1" applyBorder="1" applyAlignment="1">
      <alignment horizontal="center" vertical="center"/>
    </xf>
    <xf numFmtId="166" fontId="10" fillId="0" borderId="6" xfId="106" applyNumberFormat="1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166" fontId="10" fillId="0" borderId="8" xfId="106" applyNumberFormat="1" applyFont="1" applyFill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166" fontId="10" fillId="2" borderId="6" xfId="106" applyNumberFormat="1" applyFont="1" applyFill="1" applyBorder="1" applyAlignment="1">
      <alignment horizontal="center" vertical="center"/>
    </xf>
    <xf numFmtId="166" fontId="10" fillId="2" borderId="10" xfId="106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3" fontId="9" fillId="0" borderId="12" xfId="0" applyNumberFormat="1" applyFont="1" applyBorder="1" applyAlignment="1">
      <alignment horizontal="center"/>
    </xf>
    <xf numFmtId="168" fontId="9" fillId="0" borderId="13" xfId="1" applyNumberFormat="1" applyFont="1" applyBorder="1" applyAlignment="1">
      <alignment horizontal="center" vertical="center"/>
    </xf>
    <xf numFmtId="166" fontId="9" fillId="0" borderId="14" xfId="106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166" fontId="9" fillId="2" borderId="14" xfId="106" applyNumberFormat="1" applyFont="1" applyFill="1" applyBorder="1" applyAlignment="1">
      <alignment horizontal="center" vertical="center"/>
    </xf>
    <xf numFmtId="166" fontId="9" fillId="2" borderId="15" xfId="106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3" fontId="11" fillId="0" borderId="0" xfId="106" applyNumberFormat="1" applyFont="1" applyFill="1" applyBorder="1" applyAlignment="1">
      <alignment horizontal="center" vertical="center"/>
    </xf>
    <xf numFmtId="165" fontId="9" fillId="0" borderId="16" xfId="1" applyFont="1" applyFill="1" applyBorder="1" applyAlignment="1">
      <alignment vertical="center"/>
    </xf>
    <xf numFmtId="10" fontId="9" fillId="0" borderId="6" xfId="107" applyNumberFormat="1" applyFont="1" applyBorder="1" applyAlignment="1">
      <alignment horizontal="center"/>
    </xf>
    <xf numFmtId="3" fontId="11" fillId="0" borderId="4" xfId="106" applyNumberFormat="1" applyFont="1" applyFill="1" applyBorder="1" applyAlignment="1">
      <alignment horizontal="center" vertical="center"/>
    </xf>
    <xf numFmtId="10" fontId="9" fillId="0" borderId="6" xfId="107" applyNumberFormat="1" applyFont="1" applyBorder="1"/>
    <xf numFmtId="165" fontId="9" fillId="2" borderId="17" xfId="1" applyFont="1" applyFill="1" applyBorder="1"/>
    <xf numFmtId="10" fontId="9" fillId="2" borderId="6" xfId="107" applyNumberFormat="1" applyFont="1" applyFill="1" applyBorder="1" applyAlignment="1">
      <alignment horizontal="center"/>
    </xf>
    <xf numFmtId="166" fontId="11" fillId="0" borderId="3" xfId="106" applyNumberFormat="1" applyFont="1" applyFill="1" applyBorder="1" applyAlignment="1">
      <alignment horizontal="left" vertical="center"/>
    </xf>
    <xf numFmtId="3" fontId="12" fillId="0" borderId="0" xfId="0" applyNumberFormat="1" applyFont="1" applyAlignment="1">
      <alignment horizontal="left"/>
    </xf>
    <xf numFmtId="165" fontId="9" fillId="0" borderId="0" xfId="1" applyFont="1" applyAlignment="1"/>
    <xf numFmtId="0" fontId="12" fillId="0" borderId="0" xfId="0" applyFont="1" applyAlignment="1">
      <alignment horizontal="left"/>
    </xf>
    <xf numFmtId="0" fontId="9" fillId="0" borderId="18" xfId="0" applyFont="1" applyBorder="1" applyAlignment="1"/>
    <xf numFmtId="0" fontId="9" fillId="0" borderId="19" xfId="0" applyFont="1" applyBorder="1" applyAlignment="1"/>
    <xf numFmtId="169" fontId="10" fillId="0" borderId="16" xfId="1" applyNumberFormat="1" applyFont="1" applyBorder="1" applyAlignment="1">
      <alignment horizontal="center" vertical="center"/>
    </xf>
    <xf numFmtId="0" fontId="8" fillId="0" borderId="0" xfId="0" applyNumberFormat="1" applyFont="1" applyAlignment="1"/>
    <xf numFmtId="3" fontId="9" fillId="0" borderId="20" xfId="0" applyNumberFormat="1" applyFont="1" applyBorder="1" applyAlignment="1"/>
    <xf numFmtId="165" fontId="10" fillId="0" borderId="19" xfId="1" quotePrefix="1" applyFont="1" applyBorder="1" applyAlignment="1"/>
    <xf numFmtId="166" fontId="10" fillId="0" borderId="7" xfId="106" applyNumberFormat="1" applyFont="1" applyFill="1" applyBorder="1" applyAlignment="1">
      <alignment horizontal="center" vertical="center"/>
    </xf>
    <xf numFmtId="166" fontId="10" fillId="0" borderId="0" xfId="106" applyNumberFormat="1" applyFont="1" applyFill="1" applyBorder="1" applyAlignment="1">
      <alignment horizontal="center" vertical="center"/>
    </xf>
    <xf numFmtId="166" fontId="9" fillId="0" borderId="1" xfId="106" applyNumberFormat="1" applyFont="1" applyFill="1" applyBorder="1" applyAlignment="1">
      <alignment horizontal="center" vertical="center"/>
    </xf>
    <xf numFmtId="10" fontId="9" fillId="0" borderId="0" xfId="107" applyNumberFormat="1" applyFont="1" applyBorder="1"/>
    <xf numFmtId="0" fontId="14" fillId="0" borderId="0" xfId="0" applyFont="1" applyAlignment="1">
      <alignment horizontal="left"/>
    </xf>
    <xf numFmtId="0" fontId="13" fillId="0" borderId="0" xfId="115" applyFont="1" applyAlignment="1"/>
    <xf numFmtId="0" fontId="13" fillId="0" borderId="0" xfId="115" applyAlignment="1"/>
    <xf numFmtId="166" fontId="20" fillId="0" borderId="0" xfId="106" applyNumberFormat="1" applyFont="1" applyFill="1" applyBorder="1" applyAlignment="1">
      <alignment horizontal="left" vertical="center"/>
    </xf>
    <xf numFmtId="0" fontId="13" fillId="0" borderId="0" xfId="115" applyFill="1"/>
    <xf numFmtId="0" fontId="9" fillId="0" borderId="0" xfId="0" applyFont="1" applyFill="1"/>
    <xf numFmtId="0" fontId="9" fillId="0" borderId="0" xfId="0" applyFont="1" applyFill="1" applyAlignment="1"/>
    <xf numFmtId="3" fontId="10" fillId="0" borderId="9" xfId="0" applyNumberFormat="1" applyFont="1" applyFill="1" applyBorder="1" applyAlignment="1">
      <alignment horizontal="center"/>
    </xf>
    <xf numFmtId="3" fontId="10" fillId="0" borderId="4" xfId="0" applyNumberFormat="1" applyFont="1" applyFill="1" applyBorder="1" applyAlignment="1">
      <alignment horizontal="center"/>
    </xf>
    <xf numFmtId="169" fontId="10" fillId="0" borderId="16" xfId="1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/>
    </xf>
    <xf numFmtId="168" fontId="9" fillId="0" borderId="13" xfId="1" applyNumberFormat="1" applyFont="1" applyFill="1" applyBorder="1" applyAlignment="1">
      <alignment horizontal="center" vertical="center"/>
    </xf>
    <xf numFmtId="10" fontId="9" fillId="0" borderId="6" xfId="107" applyNumberFormat="1" applyFont="1" applyFill="1" applyBorder="1"/>
    <xf numFmtId="10" fontId="9" fillId="0" borderId="21" xfId="107" applyNumberFormat="1" applyFont="1" applyBorder="1"/>
    <xf numFmtId="10" fontId="9" fillId="0" borderId="21" xfId="107" applyNumberFormat="1" applyFont="1" applyFill="1" applyBorder="1"/>
    <xf numFmtId="166" fontId="22" fillId="0" borderId="0" xfId="106" applyNumberFormat="1" applyFont="1" applyFill="1" applyBorder="1" applyAlignment="1">
      <alignment horizontal="left" vertical="center"/>
    </xf>
    <xf numFmtId="165" fontId="9" fillId="0" borderId="16" xfId="1" applyFont="1" applyBorder="1"/>
    <xf numFmtId="3" fontId="11" fillId="0" borderId="22" xfId="106" applyNumberFormat="1" applyFont="1" applyFill="1" applyBorder="1" applyAlignment="1">
      <alignment horizontal="center" vertical="center"/>
    </xf>
    <xf numFmtId="3" fontId="11" fillId="0" borderId="17" xfId="106" applyNumberFormat="1" applyFont="1" applyFill="1" applyBorder="1" applyAlignment="1">
      <alignment horizontal="center" vertical="center"/>
    </xf>
    <xf numFmtId="165" fontId="9" fillId="0" borderId="5" xfId="1" applyFont="1" applyBorder="1"/>
    <xf numFmtId="10" fontId="9" fillId="0" borderId="23" xfId="107" applyNumberFormat="1" applyFont="1" applyBorder="1"/>
    <xf numFmtId="10" fontId="9" fillId="0" borderId="24" xfId="107" applyNumberFormat="1" applyFont="1" applyBorder="1"/>
    <xf numFmtId="10" fontId="9" fillId="0" borderId="16" xfId="107" applyNumberFormat="1" applyFont="1" applyBorder="1"/>
    <xf numFmtId="165" fontId="9" fillId="0" borderId="25" xfId="1" applyFont="1" applyBorder="1"/>
    <xf numFmtId="3" fontId="23" fillId="0" borderId="24" xfId="106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4" fontId="24" fillId="0" borderId="16" xfId="0" applyNumberFormat="1" applyFont="1" applyBorder="1"/>
    <xf numFmtId="0" fontId="24" fillId="0" borderId="22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10" fontId="9" fillId="0" borderId="25" xfId="107" applyNumberFormat="1" applyFont="1" applyBorder="1"/>
    <xf numFmtId="10" fontId="9" fillId="0" borderId="21" xfId="107" applyNumberFormat="1" applyFont="1" applyBorder="1" applyAlignment="1">
      <alignment horizontal="center"/>
    </xf>
    <xf numFmtId="3" fontId="23" fillId="0" borderId="17" xfId="106" applyNumberFormat="1" applyFont="1" applyFill="1" applyBorder="1" applyAlignment="1">
      <alignment horizontal="center" vertical="center"/>
    </xf>
    <xf numFmtId="166" fontId="10" fillId="3" borderId="10" xfId="106" applyNumberFormat="1" applyFont="1" applyFill="1" applyBorder="1" applyAlignment="1">
      <alignment horizontal="center" vertical="center"/>
    </xf>
    <xf numFmtId="166" fontId="10" fillId="3" borderId="6" xfId="106" applyNumberFormat="1" applyFont="1" applyFill="1" applyBorder="1" applyAlignment="1">
      <alignment horizontal="center" vertical="center"/>
    </xf>
    <xf numFmtId="166" fontId="9" fillId="3" borderId="15" xfId="106" applyNumberFormat="1" applyFont="1" applyFill="1" applyBorder="1" applyAlignment="1">
      <alignment horizontal="center" vertical="center"/>
    </xf>
    <xf numFmtId="166" fontId="9" fillId="3" borderId="14" xfId="106" applyNumberFormat="1" applyFont="1" applyFill="1" applyBorder="1" applyAlignment="1">
      <alignment horizontal="center" vertical="center"/>
    </xf>
    <xf numFmtId="165" fontId="9" fillId="3" borderId="17" xfId="1" applyFont="1" applyFill="1" applyBorder="1"/>
    <xf numFmtId="10" fontId="9" fillId="3" borderId="6" xfId="107" applyNumberFormat="1" applyFont="1" applyFill="1" applyBorder="1" applyAlignment="1">
      <alignment horizontal="center"/>
    </xf>
    <xf numFmtId="10" fontId="9" fillId="3" borderId="21" xfId="107" applyNumberFormat="1" applyFont="1" applyFill="1" applyBorder="1" applyAlignment="1">
      <alignment horizontal="center"/>
    </xf>
    <xf numFmtId="166" fontId="11" fillId="4" borderId="3" xfId="106" applyNumberFormat="1" applyFont="1" applyFill="1" applyBorder="1" applyAlignment="1">
      <alignment horizontal="left" vertical="center"/>
    </xf>
    <xf numFmtId="169" fontId="10" fillId="0" borderId="16" xfId="10" applyNumberFormat="1" applyFont="1" applyBorder="1" applyAlignment="1">
      <alignment horizontal="center" vertical="center"/>
    </xf>
    <xf numFmtId="10" fontId="9" fillId="0" borderId="26" xfId="107" applyNumberFormat="1" applyFont="1" applyBorder="1"/>
    <xf numFmtId="165" fontId="9" fillId="2" borderId="27" xfId="1" applyFont="1" applyFill="1" applyBorder="1"/>
    <xf numFmtId="10" fontId="9" fillId="2" borderId="28" xfId="107" applyNumberFormat="1" applyFont="1" applyFill="1" applyBorder="1" applyAlignment="1">
      <alignment horizontal="center"/>
    </xf>
    <xf numFmtId="10" fontId="9" fillId="0" borderId="19" xfId="107" applyNumberFormat="1" applyFont="1" applyBorder="1"/>
    <xf numFmtId="165" fontId="9" fillId="0" borderId="29" xfId="10" applyFont="1" applyBorder="1" applyAlignment="1"/>
    <xf numFmtId="165" fontId="9" fillId="0" borderId="25" xfId="1" applyFont="1" applyFill="1" applyBorder="1" applyAlignment="1">
      <alignment vertical="center"/>
    </xf>
    <xf numFmtId="166" fontId="11" fillId="0" borderId="0" xfId="106" applyNumberFormat="1" applyFont="1" applyFill="1" applyBorder="1" applyAlignment="1">
      <alignment horizontal="left" vertical="center"/>
    </xf>
    <xf numFmtId="167" fontId="10" fillId="0" borderId="29" xfId="106" applyFont="1" applyFill="1" applyBorder="1" applyAlignment="1">
      <alignment horizontal="center" vertical="center"/>
    </xf>
    <xf numFmtId="3" fontId="9" fillId="0" borderId="20" xfId="106" applyNumberFormat="1" applyFont="1" applyFill="1" applyBorder="1" applyAlignment="1">
      <alignment horizontal="center" vertical="center"/>
    </xf>
    <xf numFmtId="165" fontId="9" fillId="0" borderId="27" xfId="1" applyFont="1" applyBorder="1" applyAlignment="1"/>
    <xf numFmtId="10" fontId="9" fillId="0" borderId="18" xfId="0" applyNumberFormat="1" applyFont="1" applyBorder="1" applyAlignment="1">
      <alignment horizontal="center"/>
    </xf>
    <xf numFmtId="3" fontId="9" fillId="0" borderId="19" xfId="106" applyNumberFormat="1" applyFont="1" applyFill="1" applyBorder="1" applyAlignment="1">
      <alignment horizontal="center" vertical="center"/>
    </xf>
    <xf numFmtId="0" fontId="9" fillId="0" borderId="19" xfId="0" applyNumberFormat="1" applyFont="1" applyBorder="1" applyAlignment="1">
      <alignment horizontal="center"/>
    </xf>
    <xf numFmtId="165" fontId="9" fillId="0" borderId="26" xfId="0" applyNumberFormat="1" applyFont="1" applyBorder="1" applyAlignment="1">
      <alignment horizontal="center"/>
    </xf>
    <xf numFmtId="10" fontId="9" fillId="0" borderId="28" xfId="0" applyNumberFormat="1" applyFont="1" applyBorder="1" applyAlignment="1">
      <alignment horizontal="center"/>
    </xf>
    <xf numFmtId="10" fontId="9" fillId="0" borderId="18" xfId="0" applyNumberFormat="1" applyFont="1" applyBorder="1"/>
    <xf numFmtId="10" fontId="9" fillId="0" borderId="19" xfId="0" applyNumberFormat="1" applyFont="1" applyBorder="1" applyAlignment="1">
      <alignment horizontal="center"/>
    </xf>
    <xf numFmtId="3" fontId="9" fillId="0" borderId="32" xfId="106" applyNumberFormat="1" applyFont="1" applyFill="1" applyBorder="1" applyAlignment="1">
      <alignment horizontal="center" vertical="center"/>
    </xf>
    <xf numFmtId="10" fontId="9" fillId="0" borderId="18" xfId="107" applyNumberFormat="1" applyFont="1" applyBorder="1"/>
    <xf numFmtId="165" fontId="9" fillId="0" borderId="27" xfId="1" applyFont="1" applyFill="1" applyBorder="1" applyAlignment="1"/>
    <xf numFmtId="10" fontId="9" fillId="0" borderId="18" xfId="107" applyNumberFormat="1" applyFont="1" applyFill="1" applyBorder="1"/>
    <xf numFmtId="165" fontId="9" fillId="3" borderId="32" xfId="1" applyFont="1" applyFill="1" applyBorder="1"/>
    <xf numFmtId="10" fontId="9" fillId="3" borderId="28" xfId="107" applyNumberFormat="1" applyFont="1" applyFill="1" applyBorder="1" applyAlignment="1">
      <alignment horizontal="center"/>
    </xf>
    <xf numFmtId="165" fontId="9" fillId="0" borderId="27" xfId="10" applyFont="1" applyBorder="1" applyAlignment="1"/>
    <xf numFmtId="165" fontId="9" fillId="2" borderId="33" xfId="1" applyFont="1" applyFill="1" applyBorder="1"/>
    <xf numFmtId="10" fontId="9" fillId="0" borderId="28" xfId="107" applyNumberFormat="1" applyFont="1" applyBorder="1"/>
    <xf numFmtId="165" fontId="9" fillId="0" borderId="19" xfId="10" applyFont="1" applyBorder="1" applyAlignment="1"/>
    <xf numFmtId="10" fontId="9" fillId="5" borderId="28" xfId="107" applyNumberFormat="1" applyFont="1" applyFill="1" applyBorder="1" applyAlignment="1">
      <alignment horizontal="center"/>
    </xf>
    <xf numFmtId="0" fontId="17" fillId="0" borderId="0" xfId="45" applyFont="1"/>
    <xf numFmtId="0" fontId="18" fillId="0" borderId="0" xfId="45" applyFont="1" applyAlignment="1">
      <alignment horizontal="center"/>
    </xf>
    <xf numFmtId="0" fontId="18" fillId="0" borderId="0" xfId="45" applyFont="1"/>
    <xf numFmtId="0" fontId="16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 applyAlignment="1">
      <alignment wrapText="1"/>
    </xf>
    <xf numFmtId="0" fontId="21" fillId="0" borderId="0" xfId="126" applyFont="1"/>
    <xf numFmtId="0" fontId="6" fillId="0" borderId="0" xfId="126"/>
    <xf numFmtId="0" fontId="6" fillId="0" borderId="0" xfId="126" applyFont="1" applyAlignment="1">
      <alignment horizontal="left"/>
    </xf>
    <xf numFmtId="0" fontId="6" fillId="0" borderId="0" xfId="126" applyFill="1"/>
    <xf numFmtId="0" fontId="37" fillId="0" borderId="0" xfId="0" applyFont="1" applyAlignment="1">
      <alignment horizontal="center"/>
    </xf>
    <xf numFmtId="43" fontId="9" fillId="0" borderId="0" xfId="0" applyNumberFormat="1" applyFont="1"/>
    <xf numFmtId="17" fontId="10" fillId="0" borderId="20" xfId="0" quotePrefix="1" applyNumberFormat="1" applyFont="1" applyBorder="1" applyAlignment="1">
      <alignment horizontal="center"/>
    </xf>
    <xf numFmtId="17" fontId="10" fillId="0" borderId="19" xfId="0" quotePrefix="1" applyNumberFormat="1" applyFont="1" applyBorder="1" applyAlignment="1">
      <alignment horizontal="center"/>
    </xf>
    <xf numFmtId="17" fontId="10" fillId="0" borderId="18" xfId="0" quotePrefix="1" applyNumberFormat="1" applyFont="1" applyBorder="1" applyAlignment="1">
      <alignment horizontal="center"/>
    </xf>
    <xf numFmtId="166" fontId="10" fillId="2" borderId="30" xfId="106" applyNumberFormat="1" applyFont="1" applyFill="1" applyBorder="1" applyAlignment="1">
      <alignment horizontal="center" vertical="center"/>
    </xf>
    <xf numFmtId="166" fontId="10" fillId="2" borderId="31" xfId="106" applyNumberFormat="1" applyFont="1" applyFill="1" applyBorder="1" applyAlignment="1">
      <alignment horizontal="center" vertical="center"/>
    </xf>
    <xf numFmtId="3" fontId="10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10" fillId="0" borderId="20" xfId="0" quotePrefix="1" applyNumberFormat="1" applyFont="1" applyBorder="1" applyAlignment="1">
      <alignment horizontal="center"/>
    </xf>
    <xf numFmtId="3" fontId="10" fillId="0" borderId="19" xfId="0" quotePrefix="1" applyNumberFormat="1" applyFont="1" applyBorder="1" applyAlignment="1">
      <alignment horizontal="center"/>
    </xf>
    <xf numFmtId="3" fontId="10" fillId="0" borderId="20" xfId="0" applyNumberFormat="1" applyFont="1" applyFill="1" applyBorder="1" applyAlignment="1">
      <alignment horizontal="center"/>
    </xf>
    <xf numFmtId="3" fontId="10" fillId="0" borderId="19" xfId="0" applyNumberFormat="1" applyFont="1" applyFill="1" applyBorder="1" applyAlignment="1">
      <alignment horizontal="center"/>
    </xf>
    <xf numFmtId="3" fontId="10" fillId="0" borderId="20" xfId="0" applyNumberFormat="1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166" fontId="10" fillId="3" borderId="30" xfId="106" applyNumberFormat="1" applyFont="1" applyFill="1" applyBorder="1" applyAlignment="1">
      <alignment horizontal="center" vertical="center"/>
    </xf>
    <xf numFmtId="166" fontId="10" fillId="3" borderId="31" xfId="106" applyNumberFormat="1" applyFont="1" applyFill="1" applyBorder="1" applyAlignment="1">
      <alignment horizontal="center" vertical="center"/>
    </xf>
  </cellXfs>
  <cellStyles count="187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1 6" xfId="186" xr:uid="{D1D9F88A-3DF7-47DF-8322-8CAEA990E3F6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3 6" xfId="184" xr:uid="{4B5ECB56-6C32-402C-BBFE-1F06AE4FD0F8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4 6" xfId="171" xr:uid="{B71EC5E3-0CEF-4174-A1D9-521D6C38AF35}"/>
    <cellStyle name="Comma 14 7" xfId="180" xr:uid="{EDA518C0-E7E1-456B-96BE-54B6FB700AAB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5 6" xfId="179" xr:uid="{3BFC4C14-EFB6-44B1-BE69-CD06405BA9B0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19 5" xfId="166" xr:uid="{0CD8FA9F-C479-4B35-9A38-DBBF4B520518}"/>
    <cellStyle name="Comma 19 6" xfId="176" xr:uid="{E87DC6D3-E1E0-46C7-93F6-B376039F13A1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3 5" xfId="183" xr:uid="{91FC95FE-F878-4C48-A0AF-1C3534CFAAAA}"/>
    <cellStyle name="Comma 2 2 4" xfId="142" xr:uid="{79D3E018-4DD5-43F4-8525-AC8A3584AD4F}"/>
    <cellStyle name="Comma 2 2 5" xfId="154" xr:uid="{C05D7C76-79A3-45FB-991E-8545EDB89C43}"/>
    <cellStyle name="Comma 2 2 6" xfId="172" xr:uid="{D5F1B333-2AD2-4520-ABD2-37607A6E2F97}"/>
    <cellStyle name="Comma 2 3" xfId="14" xr:uid="{00000000-0005-0000-0000-00000D000000}"/>
    <cellStyle name="Comma 2 4" xfId="15" xr:uid="{00000000-0005-0000-0000-00000E000000}"/>
    <cellStyle name="Comma 2 5" xfId="168" xr:uid="{E4268040-2D9E-4CA4-AA66-FA0E2AA893A9}"/>
    <cellStyle name="Comma 2 6" xfId="124" xr:uid="{9E4C3177-4B2A-4CB9-8777-ECC39986E64A}"/>
    <cellStyle name="Comma 2 7" xfId="182" xr:uid="{85CE5CFE-91DB-4E8A-83F5-EA199B81F686}"/>
    <cellStyle name="Comma 20" xfId="150" xr:uid="{00000000-0005-0000-0000-0000C2000000}"/>
    <cellStyle name="Comma 21" xfId="165" xr:uid="{00000000-0005-0000-0000-0000D1000000}"/>
    <cellStyle name="Comma 22" xfId="175" xr:uid="{00000000-0005-0000-0000-0000DB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2 6" xfId="169" xr:uid="{CC56CB39-F70C-4633-A95D-63177E39EEF3}"/>
    <cellStyle name="Comma 3 2 7" xfId="181" xr:uid="{57F7BA97-B4E9-43BA-8266-BEDBA94024AF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2 2 6" xfId="170" xr:uid="{5DA09D17-CB78-4682-9046-7AB3D0238691}"/>
    <cellStyle name="Comma 4 2 2 2 7" xfId="178" xr:uid="{DD5ECB91-5985-413D-9703-05461A51281A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4 8" xfId="173" xr:uid="{280187EA-C8F8-457E-AB69-411B648D2966}"/>
    <cellStyle name="Comma 4 9" xfId="185" xr:uid="{84FE27ED-D3CC-4E63-AE9D-69911D8CA9D9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19 4" xfId="174" xr:uid="{73849C5A-A55F-49E1-8FB7-0A2F32AB931A}"/>
    <cellStyle name="Normal 2" xfId="55" xr:uid="{00000000-0005-0000-0000-000037000000}"/>
    <cellStyle name="Normal 2 10" xfId="177" xr:uid="{53276D6B-79CA-4681-8E2D-751A11D0FEBC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67" xr:uid="{F9D19C34-FB7C-45D7-84ED-7272E08C9591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E40"/>
  <sheetViews>
    <sheetView tabSelected="1" zoomScaleNormal="100" workbookViewId="0">
      <pane xSplit="1" ySplit="6" topLeftCell="GT7" activePane="bottomRight" state="frozen"/>
      <selection pane="topRight" activeCell="B1" sqref="B1"/>
      <selection pane="bottomLeft" activeCell="A8" sqref="A8"/>
      <selection pane="bottomRight" activeCell="HA4" sqref="HA4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89" width="9.140625" style="7"/>
    <col min="190" max="190" width="18.140625" style="7" customWidth="1"/>
    <col min="191" max="191" width="9.140625" style="7"/>
    <col min="192" max="192" width="14.7109375" style="7" customWidth="1"/>
    <col min="193" max="194" width="9.140625" style="7"/>
    <col min="195" max="195" width="17.140625" style="7" customWidth="1"/>
    <col min="196" max="196" width="9.140625" style="7"/>
    <col min="197" max="197" width="15.42578125" style="7" customWidth="1"/>
    <col min="198" max="199" width="9.140625" style="7"/>
    <col min="200" max="200" width="17.7109375" style="7" customWidth="1"/>
    <col min="201" max="201" width="9.140625" style="7"/>
    <col min="202" max="202" width="15.42578125" style="7" customWidth="1"/>
    <col min="203" max="204" width="9.140625" style="7"/>
    <col min="205" max="205" width="18.28515625" style="7" customWidth="1"/>
    <col min="206" max="206" width="9.140625" style="7"/>
    <col min="207" max="207" width="15.7109375" style="7" customWidth="1"/>
    <col min="208" max="209" width="9.140625" style="7"/>
    <col min="210" max="210" width="17.85546875" style="7" customWidth="1"/>
    <col min="211" max="16384" width="9.140625" style="7"/>
  </cols>
  <sheetData>
    <row r="1" spans="1:213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213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213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34" t="s">
        <v>25</v>
      </c>
      <c r="L3" s="135"/>
      <c r="M3" s="135"/>
      <c r="N3" s="134" t="s">
        <v>26</v>
      </c>
      <c r="O3" s="135"/>
      <c r="P3" s="135"/>
      <c r="Q3" s="136" t="s">
        <v>28</v>
      </c>
      <c r="R3" s="137"/>
      <c r="S3" s="137"/>
      <c r="T3" s="140" t="s">
        <v>29</v>
      </c>
      <c r="U3" s="137"/>
      <c r="V3" s="137"/>
      <c r="W3" s="140" t="s">
        <v>30</v>
      </c>
      <c r="X3" s="137"/>
      <c r="Y3" s="137"/>
      <c r="Z3" s="138" t="s">
        <v>85</v>
      </c>
      <c r="AA3" s="139"/>
      <c r="AB3" s="139"/>
      <c r="AC3" s="136" t="s">
        <v>87</v>
      </c>
      <c r="AD3" s="141"/>
      <c r="AE3" s="142"/>
      <c r="AF3" s="140" t="s">
        <v>95</v>
      </c>
      <c r="AG3" s="141"/>
      <c r="AH3" s="141"/>
      <c r="AI3" s="140" t="s">
        <v>106</v>
      </c>
      <c r="AJ3" s="141"/>
      <c r="AK3" s="141"/>
      <c r="AL3" s="140" t="s">
        <v>107</v>
      </c>
      <c r="AM3" s="141"/>
      <c r="AN3" s="141"/>
      <c r="AO3" s="140" t="s">
        <v>108</v>
      </c>
      <c r="AP3" s="141"/>
      <c r="AQ3" s="141"/>
      <c r="AR3" s="140" t="s">
        <v>111</v>
      </c>
      <c r="AS3" s="141"/>
      <c r="AT3" s="141"/>
      <c r="AU3" s="141"/>
      <c r="AV3" s="142"/>
      <c r="AW3" s="136" t="s">
        <v>113</v>
      </c>
      <c r="AX3" s="141"/>
      <c r="AY3" s="141"/>
      <c r="AZ3" s="141"/>
      <c r="BA3" s="142"/>
      <c r="BB3" s="136" t="s">
        <v>145</v>
      </c>
      <c r="BC3" s="141"/>
      <c r="BD3" s="141"/>
      <c r="BE3" s="141"/>
      <c r="BF3" s="142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  <c r="FW3" s="129" t="s">
        <v>194</v>
      </c>
      <c r="FX3" s="130"/>
      <c r="FY3" s="130"/>
      <c r="FZ3" s="130"/>
      <c r="GA3" s="131"/>
      <c r="GB3" s="129" t="s">
        <v>195</v>
      </c>
      <c r="GC3" s="130"/>
      <c r="GD3" s="130"/>
      <c r="GE3" s="130"/>
      <c r="GF3" s="131"/>
      <c r="GG3" s="129" t="s">
        <v>196</v>
      </c>
      <c r="GH3" s="130"/>
      <c r="GI3" s="130"/>
      <c r="GJ3" s="130"/>
      <c r="GK3" s="131"/>
      <c r="GL3" s="129" t="s">
        <v>197</v>
      </c>
      <c r="GM3" s="130"/>
      <c r="GN3" s="130"/>
      <c r="GO3" s="130"/>
      <c r="GP3" s="131"/>
      <c r="GQ3" s="129" t="s">
        <v>198</v>
      </c>
      <c r="GR3" s="130"/>
      <c r="GS3" s="130"/>
      <c r="GT3" s="130"/>
      <c r="GU3" s="131"/>
      <c r="GV3" s="129" t="s">
        <v>199</v>
      </c>
      <c r="GW3" s="130"/>
      <c r="GX3" s="130"/>
      <c r="GY3" s="130"/>
      <c r="GZ3" s="131"/>
      <c r="HA3" s="129" t="s">
        <v>200</v>
      </c>
      <c r="HB3" s="130"/>
      <c r="HC3" s="130"/>
      <c r="HD3" s="130"/>
      <c r="HE3" s="131"/>
    </row>
    <row r="4" spans="1:213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43" t="s">
        <v>4</v>
      </c>
      <c r="AV4" s="144"/>
      <c r="AW4" s="15" t="s">
        <v>1</v>
      </c>
      <c r="AX4" s="11" t="s">
        <v>2</v>
      </c>
      <c r="AY4" s="14" t="s">
        <v>3</v>
      </c>
      <c r="AZ4" s="143" t="s">
        <v>4</v>
      </c>
      <c r="BA4" s="144"/>
      <c r="BB4" s="15" t="s">
        <v>1</v>
      </c>
      <c r="BC4" s="11" t="s">
        <v>2</v>
      </c>
      <c r="BD4" s="14" t="s">
        <v>3</v>
      </c>
      <c r="BE4" s="143" t="s">
        <v>4</v>
      </c>
      <c r="BF4" s="144"/>
      <c r="BG4" s="15" t="s">
        <v>1</v>
      </c>
      <c r="BH4" s="11" t="s">
        <v>2</v>
      </c>
      <c r="BI4" s="14" t="s">
        <v>3</v>
      </c>
      <c r="BJ4" s="143" t="s">
        <v>4</v>
      </c>
      <c r="BK4" s="144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  <c r="GG4" s="15" t="s">
        <v>1</v>
      </c>
      <c r="GH4" s="11" t="s">
        <v>2</v>
      </c>
      <c r="GI4" s="14" t="s">
        <v>3</v>
      </c>
      <c r="GJ4" s="132" t="s">
        <v>4</v>
      </c>
      <c r="GK4" s="133"/>
      <c r="GL4" s="15" t="s">
        <v>1</v>
      </c>
      <c r="GM4" s="11" t="s">
        <v>2</v>
      </c>
      <c r="GN4" s="14" t="s">
        <v>3</v>
      </c>
      <c r="GO4" s="132" t="s">
        <v>4</v>
      </c>
      <c r="GP4" s="133"/>
      <c r="GQ4" s="15" t="s">
        <v>1</v>
      </c>
      <c r="GR4" s="11" t="s">
        <v>2</v>
      </c>
      <c r="GS4" s="14" t="s">
        <v>3</v>
      </c>
      <c r="GT4" s="132" t="s">
        <v>4</v>
      </c>
      <c r="GU4" s="133"/>
      <c r="GV4" s="15" t="s">
        <v>1</v>
      </c>
      <c r="GW4" s="11" t="s">
        <v>2</v>
      </c>
      <c r="GX4" s="14" t="s">
        <v>3</v>
      </c>
      <c r="GY4" s="132" t="s">
        <v>4</v>
      </c>
      <c r="GZ4" s="133"/>
      <c r="HA4" s="15" t="s">
        <v>1</v>
      </c>
      <c r="HB4" s="11" t="s">
        <v>2</v>
      </c>
      <c r="HC4" s="14" t="s">
        <v>3</v>
      </c>
      <c r="HD4" s="132" t="s">
        <v>4</v>
      </c>
      <c r="HE4" s="133"/>
    </row>
    <row r="5" spans="1:213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  <c r="GG5" s="10" t="s">
        <v>8</v>
      </c>
      <c r="GH5" s="88">
        <v>45716</v>
      </c>
      <c r="GI5" s="12" t="s">
        <v>5</v>
      </c>
      <c r="GJ5" s="18" t="s">
        <v>6</v>
      </c>
      <c r="GK5" s="17" t="s">
        <v>7</v>
      </c>
      <c r="GL5" s="10" t="s">
        <v>8</v>
      </c>
      <c r="GM5" s="88">
        <v>45747</v>
      </c>
      <c r="GN5" s="12" t="s">
        <v>5</v>
      </c>
      <c r="GO5" s="18" t="s">
        <v>6</v>
      </c>
      <c r="GP5" s="17" t="s">
        <v>7</v>
      </c>
      <c r="GQ5" s="10" t="s">
        <v>8</v>
      </c>
      <c r="GR5" s="88">
        <v>45777</v>
      </c>
      <c r="GS5" s="12" t="s">
        <v>5</v>
      </c>
      <c r="GT5" s="18" t="s">
        <v>6</v>
      </c>
      <c r="GU5" s="17" t="s">
        <v>7</v>
      </c>
      <c r="GV5" s="10" t="s">
        <v>8</v>
      </c>
      <c r="GW5" s="88">
        <v>45807</v>
      </c>
      <c r="GX5" s="12" t="s">
        <v>5</v>
      </c>
      <c r="GY5" s="18" t="s">
        <v>6</v>
      </c>
      <c r="GZ5" s="17" t="s">
        <v>7</v>
      </c>
      <c r="HA5" s="10" t="s">
        <v>8</v>
      </c>
      <c r="HB5" s="88">
        <v>45838</v>
      </c>
      <c r="HC5" s="12" t="s">
        <v>5</v>
      </c>
      <c r="HD5" s="18" t="s">
        <v>6</v>
      </c>
      <c r="HE5" s="17" t="s">
        <v>7</v>
      </c>
    </row>
    <row r="6" spans="1:213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  <c r="GG6" s="20"/>
      <c r="GH6" s="21" t="s">
        <v>9</v>
      </c>
      <c r="GI6" s="22"/>
      <c r="GJ6" s="25" t="s">
        <v>9</v>
      </c>
      <c r="GK6" s="24"/>
      <c r="GL6" s="20"/>
      <c r="GM6" s="21" t="s">
        <v>9</v>
      </c>
      <c r="GN6" s="22"/>
      <c r="GO6" s="25" t="s">
        <v>9</v>
      </c>
      <c r="GP6" s="24"/>
      <c r="GQ6" s="20"/>
      <c r="GR6" s="21" t="s">
        <v>9</v>
      </c>
      <c r="GS6" s="22"/>
      <c r="GT6" s="25" t="s">
        <v>9</v>
      </c>
      <c r="GU6" s="24"/>
      <c r="GV6" s="20"/>
      <c r="GW6" s="21" t="s">
        <v>9</v>
      </c>
      <c r="GX6" s="22"/>
      <c r="GY6" s="25" t="s">
        <v>9</v>
      </c>
      <c r="GZ6" s="24"/>
      <c r="HA6" s="20"/>
      <c r="HB6" s="21" t="s">
        <v>9</v>
      </c>
      <c r="HC6" s="22"/>
      <c r="HD6" s="25" t="s">
        <v>9</v>
      </c>
      <c r="HE6" s="24"/>
    </row>
    <row r="7" spans="1:213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  <c r="GG7" s="127">
        <v>125</v>
      </c>
      <c r="GH7" s="74">
        <v>187419406857.64822</v>
      </c>
      <c r="GI7" s="31">
        <f>GH7/GH$32</f>
        <v>0.13405618543374331</v>
      </c>
      <c r="GJ7" s="32">
        <f>IF(GH7&lt;0,"Error",IF(AND(GC7=0,GH7&gt;0),"New Comer",GH7-GC7))</f>
        <v>-11534197562.749939</v>
      </c>
      <c r="GK7" s="33">
        <f>IF(AND(GC7=0,GH7=0),"-",IF(GC7=0,"",GJ7/GC7))</f>
        <v>-5.7974308112446388E-2</v>
      </c>
      <c r="GL7" s="127">
        <v>128</v>
      </c>
      <c r="GM7" s="74">
        <v>193072407883.15768</v>
      </c>
      <c r="GN7" s="31">
        <f>GM7/GM$32</f>
        <v>0.13848868915505647</v>
      </c>
      <c r="GO7" s="32">
        <f>IF(GM7&lt;0,"Error",IF(AND(GH7=0,GM7&gt;0),"New Comer",GM7-GH7))</f>
        <v>5653001025.5094604</v>
      </c>
      <c r="GP7" s="33">
        <f>IF(AND(GH7=0,GM7=0),"-",IF(GH7=0,"",GO7/GH7))</f>
        <v>3.0162303468408251E-2</v>
      </c>
      <c r="GQ7" s="127">
        <v>131</v>
      </c>
      <c r="GR7" s="74">
        <v>181954811623.6153</v>
      </c>
      <c r="GS7" s="31">
        <f>GR7/GR$32</f>
        <v>0.13381830166848926</v>
      </c>
      <c r="GT7" s="32">
        <f>IF(GR7&lt;0,"Error",IF(AND(GM7=0,GR7&gt;0),"New Comer",GR7-GM7))</f>
        <v>-11117596259.542389</v>
      </c>
      <c r="GU7" s="33">
        <f>IF(AND(GM7=0,GR7=0),"-",IF(GM7=0,"",GT7/GM7))</f>
        <v>-5.7582522440339914E-2</v>
      </c>
      <c r="GV7" s="127">
        <v>127</v>
      </c>
      <c r="GW7" s="74">
        <v>173974270499.56094</v>
      </c>
      <c r="GX7" s="31">
        <f>GW7/GW$32</f>
        <v>0.12847869621988242</v>
      </c>
      <c r="GY7" s="32">
        <f>IF(GW7&lt;0,"Error",IF(AND(GR7=0,GW7&gt;0),"New Comer",GW7-GR7))</f>
        <v>-7980541124.0543518</v>
      </c>
      <c r="GZ7" s="33">
        <f>IF(AND(GR7=0,GW7=0),"-",IF(GR7=0,"",GY7/GR7))</f>
        <v>-4.3860016961588193E-2</v>
      </c>
      <c r="HA7" s="127">
        <v>128</v>
      </c>
      <c r="HB7" s="74">
        <v>179157875002.89706</v>
      </c>
      <c r="HC7" s="31">
        <f>HB7/HB$32</f>
        <v>0.12820585544169502</v>
      </c>
      <c r="HD7" s="32">
        <f>IF(HB7&lt;0,"Error",IF(AND(GW7=0,HB7&gt;0),"New Comer",HB7-GW7))</f>
        <v>5183604503.3361206</v>
      </c>
      <c r="HE7" s="33">
        <f>IF(AND(GW7=0,HB7=0),"-",IF(GW7=0,"",HD7/GW7))</f>
        <v>2.9795236321161652E-2</v>
      </c>
    </row>
    <row r="8" spans="1:213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  <c r="GG8" s="127">
        <v>145</v>
      </c>
      <c r="GH8" s="74">
        <v>141214514083.29999</v>
      </c>
      <c r="GI8" s="31">
        <f>GH8/GH$32</f>
        <v>0.10100703765573942</v>
      </c>
      <c r="GJ8" s="32">
        <f>IF(GH8&lt;0,"Error",IF(AND(GC8=0,GH8&gt;0),"New Comer",GH8-GC8))</f>
        <v>923112992.39990234</v>
      </c>
      <c r="GK8" s="33">
        <f>IF(AND(GC8=0,GH8=0),"-",IF(GC8=0,"",GJ8/GC8))</f>
        <v>6.5799684458335596E-3</v>
      </c>
      <c r="GL8" s="127">
        <v>144</v>
      </c>
      <c r="GM8" s="74">
        <v>137717166788.41003</v>
      </c>
      <c r="GN8" s="31">
        <f>GM8/GM$32</f>
        <v>9.8782990857073774E-2</v>
      </c>
      <c r="GO8" s="32">
        <f>IF(GM8&lt;0,"Error",IF(AND(GH8=0,GM8&gt;0),"New Comer",GM8-GH8))</f>
        <v>-3497347294.8899536</v>
      </c>
      <c r="GP8" s="33">
        <f>IF(AND(GH8=0,GM8=0),"-",IF(GH8=0,"",GO8/GH8))</f>
        <v>-2.4766202805661528E-2</v>
      </c>
      <c r="GQ8" s="127">
        <v>142</v>
      </c>
      <c r="GR8" s="74">
        <v>133369808027.46997</v>
      </c>
      <c r="GS8" s="31">
        <f>GR8/GR$32</f>
        <v>9.8086558112058936E-2</v>
      </c>
      <c r="GT8" s="32">
        <f>IF(GR8&lt;0,"Error",IF(AND(GM8=0,GR8&gt;0),"New Comer",GR8-GM8))</f>
        <v>-4347358760.9400635</v>
      </c>
      <c r="GU8" s="33">
        <f>IF(AND(GM8=0,GR8=0),"-",IF(GM8=0,"",GT8/GM8))</f>
        <v>-3.1567297398873935E-2</v>
      </c>
      <c r="GV8" s="127">
        <v>143</v>
      </c>
      <c r="GW8" s="74">
        <v>132729717503.19997</v>
      </c>
      <c r="GX8" s="31">
        <f>GW8/GW$32</f>
        <v>9.8019902629725222E-2</v>
      </c>
      <c r="GY8" s="32">
        <f>IF(GW8&lt;0,"Error",IF(AND(GR8=0,GW8&gt;0),"New Comer",GW8-GR8))</f>
        <v>-640090524.27000427</v>
      </c>
      <c r="GZ8" s="33">
        <f>IF(AND(GR8=0,GW8=0),"-",IF(GR8=0,"",GY8/GR8))</f>
        <v>-4.7993660164687788E-3</v>
      </c>
      <c r="HA8" s="127">
        <v>143</v>
      </c>
      <c r="HB8" s="74">
        <v>136881815620.49997</v>
      </c>
      <c r="HC8" s="31">
        <f>HB8/HB$32</f>
        <v>9.795299406043298E-2</v>
      </c>
      <c r="HD8" s="32">
        <f>IF(HB8&lt;0,"Error",IF(AND(GW8=0,HB8&gt;0),"New Comer",HB8-GW8))</f>
        <v>4152098117.3000031</v>
      </c>
      <c r="HE8" s="33">
        <f>IF(AND(GW8=0,HB8=0),"-",IF(GW8=0,"",HD8/GW8))</f>
        <v>3.1282354814021966E-2</v>
      </c>
    </row>
    <row r="9" spans="1:213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  <c r="GG9" s="127">
        <v>103</v>
      </c>
      <c r="GH9" s="74">
        <v>232726107662.15762</v>
      </c>
      <c r="GI9" s="31">
        <f>GH9/GH$32</f>
        <v>0.16646288005664109</v>
      </c>
      <c r="GJ9" s="32">
        <f>IF(GH9&lt;0,"Error",IF(AND(GC9=0,GH9&gt;0),"New Comer",GH9-GC9))</f>
        <v>-2436892159.5513916</v>
      </c>
      <c r="GK9" s="33">
        <f>IF(AND(GC9=0,GH9=0),"-",IF(GC9=0,"",GJ9/GC9))</f>
        <v>-1.0362566225974935E-2</v>
      </c>
      <c r="GL9" s="127">
        <v>106</v>
      </c>
      <c r="GM9" s="74">
        <v>231270489438.42947</v>
      </c>
      <c r="GN9" s="31">
        <f>GM9/GM$32</f>
        <v>0.16588774788554528</v>
      </c>
      <c r="GO9" s="32">
        <f>IF(GM9&lt;0,"Error",IF(AND(GH9=0,GM9&gt;0),"New Comer",GM9-GH9))</f>
        <v>-1455618223.7281494</v>
      </c>
      <c r="GP9" s="33">
        <f>IF(AND(GH9=0,GM9=0),"-",IF(GH9=0,"",GO9/GH9))</f>
        <v>-6.2546408666845068E-3</v>
      </c>
      <c r="GQ9" s="127">
        <v>103</v>
      </c>
      <c r="GR9" s="74">
        <v>213759993920.64484</v>
      </c>
      <c r="GS9" s="31">
        <f>GR9/GR$32</f>
        <v>0.15720935926826976</v>
      </c>
      <c r="GT9" s="32">
        <f>IF(GR9&lt;0,"Error",IF(AND(GM9=0,GR9&gt;0),"New Comer",GR9-GM9))</f>
        <v>-17510495517.784637</v>
      </c>
      <c r="GU9" s="33">
        <f>IF(AND(GM9=0,GR9=0),"-",IF(GM9=0,"",GT9/GM9))</f>
        <v>-7.571435318143524E-2</v>
      </c>
      <c r="GV9" s="127">
        <v>97</v>
      </c>
      <c r="GW9" s="74">
        <v>212859491083.4061</v>
      </c>
      <c r="GX9" s="31">
        <f>GW9/GW$32</f>
        <v>0.15719514048770059</v>
      </c>
      <c r="GY9" s="32">
        <f>IF(GW9&lt;0,"Error",IF(AND(GR9=0,GW9&gt;0),"New Comer",GW9-GR9))</f>
        <v>-900502837.23873901</v>
      </c>
      <c r="GZ9" s="33">
        <f>IF(AND(GR9=0,GW9=0),"-",IF(GR9=0,"",GY9/GR9))</f>
        <v>-4.2126818059933001E-3</v>
      </c>
      <c r="HA9" s="127">
        <v>100</v>
      </c>
      <c r="HB9" s="74">
        <v>219027613307.37653</v>
      </c>
      <c r="HC9" s="31">
        <f>HB9/HB$32</f>
        <v>0.15673674701137705</v>
      </c>
      <c r="HD9" s="32">
        <f>IF(HB9&lt;0,"Error",IF(AND(GW9=0,HB9&gt;0),"New Comer",HB9-GW9))</f>
        <v>6168122223.9704285</v>
      </c>
      <c r="HE9" s="33">
        <f>IF(AND(GW9=0,HB9=0),"-",IF(GW9=0,"",HD9/GW9))</f>
        <v>2.8977435737425179E-2</v>
      </c>
    </row>
    <row r="10" spans="1:213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  <c r="GG10" s="127">
        <v>71</v>
      </c>
      <c r="GH10" s="74">
        <v>46391075995.499992</v>
      </c>
      <c r="GI10" s="31">
        <f>GH10/GH$32</f>
        <v>3.3182319752229218E-2</v>
      </c>
      <c r="GJ10" s="32">
        <f>IF(GH10&lt;0,"Error",IF(AND(GC10=0,GH10&gt;0),"New Comer",GH10-GC10))</f>
        <v>-1344547279.5800171</v>
      </c>
      <c r="GK10" s="33">
        <f>IF(AND(GC10=0,GH10=0),"-",IF(GC10=0,"",GJ10/GC10))</f>
        <v>-2.8166538683950252E-2</v>
      </c>
      <c r="GL10" s="127">
        <v>72</v>
      </c>
      <c r="GM10" s="74">
        <v>44554073694.470001</v>
      </c>
      <c r="GN10" s="31">
        <f>GM10/GM$32</f>
        <v>3.195814114567317E-2</v>
      </c>
      <c r="GO10" s="32">
        <f>IF(GM10&lt;0,"Error",IF(AND(GH10=0,GM10&gt;0),"New Comer",GM10-GH10))</f>
        <v>-1837002301.0299911</v>
      </c>
      <c r="GP10" s="33">
        <f>IF(AND(GH10=0,GM10=0),"-",IF(GH10=0,"",GO10/GH10))</f>
        <v>-3.9598182659272299E-2</v>
      </c>
      <c r="GQ10" s="127">
        <v>72</v>
      </c>
      <c r="GR10" s="74">
        <v>42611693069.239998</v>
      </c>
      <c r="GS10" s="31">
        <f>GR10/GR$32</f>
        <v>3.1338684296736453E-2</v>
      </c>
      <c r="GT10" s="32">
        <f>IF(GR10&lt;0,"Error",IF(AND(GM10=0,GR10&gt;0),"New Comer",GR10-GM10))</f>
        <v>-1942380625.2300034</v>
      </c>
      <c r="GU10" s="33">
        <f>IF(AND(GM10=0,GR10=0),"-",IF(GM10=0,"",GT10/GM10))</f>
        <v>-4.3596027572021752E-2</v>
      </c>
      <c r="GV10" s="127">
        <v>72</v>
      </c>
      <c r="GW10" s="74">
        <v>43560844261.030006</v>
      </c>
      <c r="GX10" s="31">
        <f>GW10/GW$32</f>
        <v>3.2169357347060161E-2</v>
      </c>
      <c r="GY10" s="32">
        <f>IF(GW10&lt;0,"Error",IF(AND(GR10=0,GW10&gt;0),"New Comer",GW10-GR10))</f>
        <v>949151191.79000854</v>
      </c>
      <c r="GZ10" s="33">
        <f>IF(AND(GR10=0,GW10=0),"-",IF(GR10=0,"",GY10/GR10))</f>
        <v>2.227443040687745E-2</v>
      </c>
      <c r="HA10" s="127">
        <v>73</v>
      </c>
      <c r="HB10" s="74">
        <v>44367621741.790009</v>
      </c>
      <c r="HC10" s="31">
        <f>HB10/HB$32</f>
        <v>3.1749589010406344E-2</v>
      </c>
      <c r="HD10" s="32">
        <f>IF(HB10&lt;0,"Error",IF(AND(GW10=0,HB10&gt;0),"New Comer",HB10-GW10))</f>
        <v>806777480.76000214</v>
      </c>
      <c r="HE10" s="33">
        <f>IF(AND(GW10=0,HB10=0),"-",IF(GW10=0,"",HD10/GW10))</f>
        <v>1.8520703499811501E-2</v>
      </c>
    </row>
    <row r="11" spans="1:213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  <c r="GG11" s="76"/>
      <c r="GH11" s="74"/>
      <c r="GI11" s="69"/>
      <c r="GJ11" s="32"/>
      <c r="GK11" s="33"/>
      <c r="GL11" s="76"/>
      <c r="GM11" s="74"/>
      <c r="GN11" s="69"/>
      <c r="GO11" s="32"/>
      <c r="GP11" s="33"/>
      <c r="GQ11" s="76"/>
      <c r="GR11" s="74"/>
      <c r="GS11" s="69"/>
      <c r="GT11" s="32"/>
      <c r="GU11" s="33"/>
      <c r="GV11" s="76"/>
      <c r="GW11" s="74"/>
      <c r="GX11" s="69"/>
      <c r="GY11" s="32"/>
      <c r="GZ11" s="33"/>
      <c r="HA11" s="76"/>
      <c r="HB11" s="74"/>
      <c r="HC11" s="69"/>
      <c r="HD11" s="32"/>
      <c r="HE11" s="33"/>
    </row>
    <row r="12" spans="1:213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  <c r="GG12" s="76">
        <v>73</v>
      </c>
      <c r="GH12" s="74">
        <v>31943038254.139999</v>
      </c>
      <c r="GI12" s="31">
        <f>GH12/GH$32</f>
        <v>2.2848017349487205E-2</v>
      </c>
      <c r="GJ12" s="32">
        <f>IF(GH12&lt;0,"Error",IF(AND(GC12=0,GH12&gt;0),"New Comer",GH12-GC12))</f>
        <v>721075385.18999481</v>
      </c>
      <c r="GK12" s="33">
        <f>IF(AND(GC12=0,GH12=0),"-",IF(GC12=0,"",GJ12/GC12))</f>
        <v>2.3095133006743103E-2</v>
      </c>
      <c r="GL12" s="76">
        <v>74</v>
      </c>
      <c r="GM12" s="74">
        <v>31273725800.469994</v>
      </c>
      <c r="GN12" s="31">
        <f>GM12/GM$32</f>
        <v>2.2432295420083018E-2</v>
      </c>
      <c r="GO12" s="32">
        <f>IF(GM12&lt;0,"Error",IF(AND(GH12=0,GM12&gt;0),"New Comer",GM12-GH12))</f>
        <v>-669312453.6700058</v>
      </c>
      <c r="GP12" s="33">
        <f>IF(AND(GH12=0,GM12=0),"-",IF(GH12=0,"",GO12/GH12))</f>
        <v>-2.0953312216105777E-2</v>
      </c>
      <c r="GQ12" s="76">
        <v>74</v>
      </c>
      <c r="GR12" s="74">
        <v>30479548402.719994</v>
      </c>
      <c r="GS12" s="31">
        <f>GR12/GR$32</f>
        <v>2.2416122808071658E-2</v>
      </c>
      <c r="GT12" s="32">
        <f>IF(GR12&lt;0,"Error",IF(AND(GM12=0,GR12&gt;0),"New Comer",GR12-GM12))</f>
        <v>-794177397.75</v>
      </c>
      <c r="GU12" s="33">
        <f>IF(AND(GM12=0,GR12=0),"-",IF(GM12=0,"",GT12/GM12))</f>
        <v>-2.5394396651583637E-2</v>
      </c>
      <c r="GV12" s="76">
        <v>73</v>
      </c>
      <c r="GW12" s="74">
        <v>31009350572.049995</v>
      </c>
      <c r="GX12" s="31">
        <f>GW12/GW$32</f>
        <v>2.2900173230686448E-2</v>
      </c>
      <c r="GY12" s="32">
        <f>IF(GW12&lt;0,"Error",IF(AND(GR12=0,GW12&gt;0),"New Comer",GW12-GR12))</f>
        <v>529802169.33000183</v>
      </c>
      <c r="GZ12" s="33">
        <f>IF(AND(GR12=0,GW12=0),"-",IF(GR12=0,"",GY12/GR12))</f>
        <v>1.7382218474166183E-2</v>
      </c>
      <c r="HA12" s="76">
        <v>73</v>
      </c>
      <c r="HB12" s="74">
        <v>32350650430.069996</v>
      </c>
      <c r="HC12" s="31">
        <f>HB12/HB$32</f>
        <v>2.3150212137843757E-2</v>
      </c>
      <c r="HD12" s="32">
        <f>IF(HB12&lt;0,"Error",IF(AND(GW12=0,HB12&gt;0),"New Comer",HB12-GW12))</f>
        <v>1341299858.0200005</v>
      </c>
      <c r="HE12" s="33">
        <f>IF(AND(GW12=0,HB12=0),"-",IF(GW12=0,"",HD12/GW12))</f>
        <v>4.3254690384550307E-2</v>
      </c>
    </row>
    <row r="13" spans="1:213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  <c r="GG13" s="76">
        <v>269</v>
      </c>
      <c r="GH13" s="74">
        <v>276508180746.16003</v>
      </c>
      <c r="GI13" s="31">
        <f>GH13/GH$32</f>
        <v>0.19777904846432706</v>
      </c>
      <c r="GJ13" s="32">
        <f>IF(GH13&lt;0,"Error",IF(AND(GC13=0,GH13&gt;0),"New Comer",GH13-GC13))</f>
        <v>29667281380.220001</v>
      </c>
      <c r="GK13" s="33">
        <f>IF(AND(GC13=0,GH13=0),"-",IF(GC13=0,"",GJ13/GC13))</f>
        <v>0.12018786779835236</v>
      </c>
      <c r="GL13" s="76">
        <v>266</v>
      </c>
      <c r="GM13" s="74">
        <v>277708970166.2326</v>
      </c>
      <c r="GN13" s="31">
        <f>GM13/GM$32</f>
        <v>0.19919755322157137</v>
      </c>
      <c r="GO13" s="32">
        <f>IF(GM13&lt;0,"Error",IF(AND(GH13=0,GM13&gt;0),"New Comer",GM13-GH13))</f>
        <v>1200789420.0725708</v>
      </c>
      <c r="GP13" s="33">
        <f>IF(AND(GH13=0,GM13=0),"-",IF(GH13=0,"",GO13/GH13))</f>
        <v>4.3426903928564745E-3</v>
      </c>
      <c r="GQ13" s="76">
        <v>270</v>
      </c>
      <c r="GR13" s="74">
        <v>285860385423.53931</v>
      </c>
      <c r="GS13" s="31">
        <f>GR13/GR$32</f>
        <v>0.21023544774846187</v>
      </c>
      <c r="GT13" s="32">
        <f>IF(GR13&lt;0,"Error",IF(AND(GM13=0,GR13&gt;0),"New Comer",GR13-GM13))</f>
        <v>8151415257.3067017</v>
      </c>
      <c r="GU13" s="33">
        <f>IF(AND(GM13=0,GR13=0),"-",IF(GM13=0,"",GT13/GM13))</f>
        <v>2.9352365724547469E-2</v>
      </c>
      <c r="GV13" s="76">
        <v>263</v>
      </c>
      <c r="GW13" s="74">
        <v>283138074640.36499</v>
      </c>
      <c r="GX13" s="31">
        <f>GW13/GW$32</f>
        <v>0.2090953482692928</v>
      </c>
      <c r="GY13" s="32">
        <f>IF(GW13&lt;0,"Error",IF(AND(GR13=0,GW13&gt;0),"New Comer",GW13-GR13))</f>
        <v>-2722310783.1743164</v>
      </c>
      <c r="GZ13" s="33">
        <f>IF(AND(GR13=0,GW13=0),"-",IF(GR13=0,"",GY13/GR13))</f>
        <v>-9.5232180532495228E-3</v>
      </c>
      <c r="HA13" s="76">
        <v>269</v>
      </c>
      <c r="HB13" s="74">
        <v>289092441289.79901</v>
      </c>
      <c r="HC13" s="31">
        <f>HB13/HB$32</f>
        <v>0.20687532566842146</v>
      </c>
      <c r="HD13" s="32">
        <f>IF(HB13&lt;0,"Error",IF(AND(GW13=0,HB13&gt;0),"New Comer",HB13-GW13))</f>
        <v>5954366649.434021</v>
      </c>
      <c r="HE13" s="33">
        <f>IF(AND(GW13=0,HB13=0),"-",IF(GW13=0,"",HD13/GW13))</f>
        <v>2.1029904427361495E-2</v>
      </c>
    </row>
    <row r="14" spans="1:213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  <c r="GG14" s="76">
        <v>84</v>
      </c>
      <c r="GH14" s="74">
        <v>114419289502.67003</v>
      </c>
      <c r="GI14" s="31">
        <f>GH14/GH$32</f>
        <v>8.1841116392057101E-2</v>
      </c>
      <c r="GJ14" s="32">
        <f>IF(GH14&lt;0,"Error",IF(AND(GC14=0,GH14&gt;0),"New Comer",GH14-GC14))</f>
        <v>-438786380.09991455</v>
      </c>
      <c r="GK14" s="33">
        <f>IF(AND(GC14=0,GH14=0),"-",IF(GC14=0,"",GJ14/GC14))</f>
        <v>-3.8202483954873361E-3</v>
      </c>
      <c r="GL14" s="76">
        <v>87</v>
      </c>
      <c r="GM14" s="74">
        <v>113540457037.71001</v>
      </c>
      <c r="GN14" s="31">
        <f>GM14/GM$32</f>
        <v>8.1441306055157578E-2</v>
      </c>
      <c r="GO14" s="32">
        <f>IF(GM14&lt;0,"Error",IF(AND(GH14=0,GM14&gt;0),"New Comer",GM14-GH14))</f>
        <v>-878832464.96002197</v>
      </c>
      <c r="GP14" s="33">
        <f>IF(AND(GH14=0,GM14=0),"-",IF(GH14=0,"",GO14/GH14))</f>
        <v>-7.6808068707638144E-3</v>
      </c>
      <c r="GQ14" s="76">
        <v>87</v>
      </c>
      <c r="GR14" s="74">
        <v>112712727937.57002</v>
      </c>
      <c r="GS14" s="31">
        <f>GR14/GR$32</f>
        <v>8.2894349945679208E-2</v>
      </c>
      <c r="GT14" s="32">
        <f>IF(GR14&lt;0,"Error",IF(AND(GM14=0,GR14&gt;0),"New Comer",GR14-GM14))</f>
        <v>-827729100.13998413</v>
      </c>
      <c r="GU14" s="33">
        <f>IF(AND(GM14=0,GR14=0),"-",IF(GM14=0,"",GT14/GM14))</f>
        <v>-7.2901688238322998E-3</v>
      </c>
      <c r="GV14" s="76">
        <v>90</v>
      </c>
      <c r="GW14" s="74">
        <v>115042292015.96999</v>
      </c>
      <c r="GX14" s="31">
        <f>GW14/GW$32</f>
        <v>8.4957871333026305E-2</v>
      </c>
      <c r="GY14" s="32">
        <f>IF(GW14&lt;0,"Error",IF(AND(GR14=0,GW14&gt;0),"New Comer",GW14-GR14))</f>
        <v>2329564078.3999634</v>
      </c>
      <c r="GZ14" s="33">
        <f>IF(AND(GR14=0,GW14=0),"-",IF(GR14=0,"",GY14/GR14))</f>
        <v>2.0668154529010031E-2</v>
      </c>
      <c r="HA14" s="76">
        <v>89</v>
      </c>
      <c r="HB14" s="74">
        <v>116629469576.32001</v>
      </c>
      <c r="HC14" s="31">
        <f>HB14/HB$32</f>
        <v>8.3460360960976226E-2</v>
      </c>
      <c r="HD14" s="32">
        <f>IF(HB14&lt;0,"Error",IF(AND(GW14=0,HB14&gt;0),"New Comer",HB14-GW14))</f>
        <v>1587177560.3500214</v>
      </c>
      <c r="HE14" s="33">
        <f>IF(AND(GW14=0,HB14=0),"-",IF(GW14=0,"",HD14/GW14))</f>
        <v>1.379647025921295E-2</v>
      </c>
    </row>
    <row r="15" spans="1:213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  <c r="GG15" s="76"/>
      <c r="GH15" s="74"/>
      <c r="GI15" s="69"/>
      <c r="GJ15" s="32"/>
      <c r="GK15" s="33"/>
      <c r="GL15" s="76"/>
      <c r="GM15" s="74"/>
      <c r="GN15" s="69"/>
      <c r="GO15" s="32"/>
      <c r="GP15" s="33"/>
      <c r="GQ15" s="76"/>
      <c r="GR15" s="74"/>
      <c r="GS15" s="69"/>
      <c r="GT15" s="32"/>
      <c r="GU15" s="33"/>
      <c r="GV15" s="76"/>
      <c r="GW15" s="74"/>
      <c r="GX15" s="69"/>
      <c r="GY15" s="32"/>
      <c r="GZ15" s="33"/>
      <c r="HA15" s="76"/>
      <c r="HB15" s="74"/>
      <c r="HC15" s="69"/>
      <c r="HD15" s="32"/>
      <c r="HE15" s="33"/>
    </row>
    <row r="16" spans="1:213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7">GC16/GC$32</f>
        <v>2.3809149438358868E-2</v>
      </c>
      <c r="GE16" s="32">
        <f t="shared" ref="GE16:GE22" si="88">IF(GC16&lt;0,"Error",IF(AND(FX16=0,GC16&gt;0),"New Comer",GC16-FX16))</f>
        <v>3399053727.8600082</v>
      </c>
      <c r="GF16" s="33">
        <f t="shared" ref="GF16:GF22" si="89">IF(AND(FX16=0,GC16=0),"-",IF(FX16=0,"",GE16/FX16))</f>
        <v>0.11591332454749037</v>
      </c>
      <c r="GG16" s="76">
        <v>61</v>
      </c>
      <c r="GH16" s="74">
        <v>33339598258.239986</v>
      </c>
      <c r="GI16" s="31">
        <f t="shared" ref="GI16:GI30" si="90">GH16/GH$32</f>
        <v>2.3846940086560936E-2</v>
      </c>
      <c r="GJ16" s="32">
        <f t="shared" ref="GJ16:GJ22" si="91">IF(GH16&lt;0,"Error",IF(AND(GC16=0,GH16&gt;0),"New Comer",GH16-GC16))</f>
        <v>616446191.12998199</v>
      </c>
      <c r="GK16" s="33">
        <f t="shared" ref="GK16:GK22" si="92">IF(AND(GC16=0,GH16=0),"-",IF(GC16=0,"",GJ16/GC16))</f>
        <v>1.8838227743639989E-2</v>
      </c>
      <c r="GL16" s="76">
        <v>61</v>
      </c>
      <c r="GM16" s="74">
        <v>31467407013.489998</v>
      </c>
      <c r="GN16" s="31">
        <f t="shared" ref="GN16:GN30" si="93">GM16/GM$32</f>
        <v>2.2571220798386343E-2</v>
      </c>
      <c r="GO16" s="32">
        <f t="shared" ref="GO16:GO22" si="94">IF(GM16&lt;0,"Error",IF(AND(GH16=0,GM16&gt;0),"New Comer",GM16-GH16))</f>
        <v>-1872191244.7499886</v>
      </c>
      <c r="GP16" s="33">
        <f t="shared" ref="GP16:GP22" si="95">IF(AND(GH16=0,GM16=0),"-",IF(GH16=0,"",GO16/GH16))</f>
        <v>-5.6155183102341993E-2</v>
      </c>
      <c r="GQ16" s="76">
        <v>61</v>
      </c>
      <c r="GR16" s="74">
        <v>30594854080.320007</v>
      </c>
      <c r="GS16" s="31">
        <f t="shared" ref="GS16:GS30" si="96">GR16/GR$32</f>
        <v>2.2500924137651698E-2</v>
      </c>
      <c r="GT16" s="32">
        <f t="shared" ref="GT16:GT22" si="97">IF(GR16&lt;0,"Error",IF(AND(GM16=0,GR16&gt;0),"New Comer",GR16-GM16))</f>
        <v>-872552933.16999054</v>
      </c>
      <c r="GU16" s="33">
        <f t="shared" ref="GU16:GU22" si="98">IF(AND(GM16=0,GR16=0),"-",IF(GM16=0,"",GT16/GM16))</f>
        <v>-2.7728784033458152E-2</v>
      </c>
      <c r="GV16" s="76">
        <v>61</v>
      </c>
      <c r="GW16" s="74">
        <v>31041285688.760002</v>
      </c>
      <c r="GX16" s="31">
        <f t="shared" ref="GX16:GX30" si="99">GW16/GW$32</f>
        <v>2.2923757075278814E-2</v>
      </c>
      <c r="GY16" s="32">
        <f t="shared" ref="GY16:GY22" si="100">IF(GW16&lt;0,"Error",IF(AND(GR16=0,GW16&gt;0),"New Comer",GW16-GR16))</f>
        <v>446431608.43999481</v>
      </c>
      <c r="GZ16" s="33">
        <f t="shared" ref="GZ16:GZ22" si="101">IF(AND(GR16=0,GW16=0),"-",IF(GR16=0,"",GY16/GR16))</f>
        <v>1.4591722100324047E-2</v>
      </c>
      <c r="HA16" s="76">
        <v>61</v>
      </c>
      <c r="HB16" s="74">
        <v>31802236314.199997</v>
      </c>
      <c r="HC16" s="31">
        <f t="shared" ref="HC16:HC30" si="102">HB16/HB$32</f>
        <v>2.2757765526941073E-2</v>
      </c>
      <c r="HD16" s="32">
        <f t="shared" ref="HD16:HD22" si="103">IF(HB16&lt;0,"Error",IF(AND(GW16=0,HB16&gt;0),"New Comer",HB16-GW16))</f>
        <v>760950625.43999481</v>
      </c>
      <c r="HE16" s="33">
        <f t="shared" ref="HE16:HE22" si="104">IF(AND(GW16=0,HB16=0),"-",IF(GW16=0,"",HD16/GW16))</f>
        <v>2.4514146516667439E-2</v>
      </c>
    </row>
    <row r="17" spans="1:213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  <c r="GB17" s="76">
        <v>11</v>
      </c>
      <c r="GC17" s="74">
        <v>551844271.11000001</v>
      </c>
      <c r="GD17" s="31">
        <f t="shared" si="87"/>
        <v>4.0151824893318116E-4</v>
      </c>
      <c r="GE17" s="32">
        <f t="shared" si="88"/>
        <v>-60103876.099999785</v>
      </c>
      <c r="GF17" s="33">
        <f t="shared" si="89"/>
        <v>-9.8217269508905261E-2</v>
      </c>
      <c r="GG17" s="76">
        <v>10</v>
      </c>
      <c r="GH17" s="74">
        <v>392717090.60000002</v>
      </c>
      <c r="GI17" s="31">
        <f t="shared" si="90"/>
        <v>2.8090023334915591E-4</v>
      </c>
      <c r="GJ17" s="32">
        <f t="shared" si="91"/>
        <v>-159127180.50999999</v>
      </c>
      <c r="GK17" s="33">
        <f t="shared" si="92"/>
        <v>-0.28835522780715961</v>
      </c>
      <c r="GL17" s="76">
        <v>9</v>
      </c>
      <c r="GM17" s="74">
        <v>384536955.71999997</v>
      </c>
      <c r="GN17" s="31">
        <f t="shared" si="93"/>
        <v>2.7582407819540277E-4</v>
      </c>
      <c r="GO17" s="32">
        <f t="shared" si="94"/>
        <v>-8180134.8800000548</v>
      </c>
      <c r="GP17" s="33">
        <f t="shared" si="95"/>
        <v>-2.0829587190876523E-2</v>
      </c>
      <c r="GQ17" s="76">
        <v>9</v>
      </c>
      <c r="GR17" s="74">
        <v>368758265.02999997</v>
      </c>
      <c r="GS17" s="31">
        <f t="shared" si="96"/>
        <v>2.7120252722203215E-4</v>
      </c>
      <c r="GT17" s="32">
        <f t="shared" si="97"/>
        <v>-15778690.689999998</v>
      </c>
      <c r="GU17" s="33">
        <f t="shared" si="98"/>
        <v>-4.1032963035909684E-2</v>
      </c>
      <c r="GV17" s="76">
        <v>9</v>
      </c>
      <c r="GW17" s="74">
        <v>374802328.20999998</v>
      </c>
      <c r="GX17" s="31">
        <f t="shared" si="99"/>
        <v>2.767887132408972E-4</v>
      </c>
      <c r="GY17" s="32">
        <f t="shared" si="100"/>
        <v>6044063.1800000072</v>
      </c>
      <c r="GZ17" s="33">
        <f t="shared" si="101"/>
        <v>1.6390312443595803E-2</v>
      </c>
      <c r="HA17" s="76">
        <v>9</v>
      </c>
      <c r="HB17" s="74">
        <v>376586822.02000004</v>
      </c>
      <c r="HC17" s="31">
        <f t="shared" si="102"/>
        <v>2.694865389777744E-4</v>
      </c>
      <c r="HD17" s="32">
        <f t="shared" si="103"/>
        <v>1784493.810000062</v>
      </c>
      <c r="HE17" s="33">
        <f t="shared" si="104"/>
        <v>4.7611598853255213E-3</v>
      </c>
    </row>
    <row r="18" spans="1:213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  <c r="GB18" s="76">
        <v>96</v>
      </c>
      <c r="GC18" s="74">
        <v>11673722495.419996</v>
      </c>
      <c r="GD18" s="31">
        <f t="shared" si="87"/>
        <v>8.4937234293741785E-3</v>
      </c>
      <c r="GE18" s="32">
        <f t="shared" si="88"/>
        <v>161124265.16999435</v>
      </c>
      <c r="GF18" s="33">
        <f t="shared" si="89"/>
        <v>1.3995473649608587E-2</v>
      </c>
      <c r="GG18" s="76">
        <v>96</v>
      </c>
      <c r="GH18" s="74">
        <v>11169297312.489998</v>
      </c>
      <c r="GI18" s="31">
        <f t="shared" si="90"/>
        <v>7.9891053802396955E-3</v>
      </c>
      <c r="GJ18" s="32">
        <f t="shared" si="91"/>
        <v>-504425182.9299984</v>
      </c>
      <c r="GK18" s="33">
        <f t="shared" si="92"/>
        <v>-4.3210311289128361E-2</v>
      </c>
      <c r="GL18" s="76">
        <v>94</v>
      </c>
      <c r="GM18" s="74">
        <v>10904407638.530003</v>
      </c>
      <c r="GN18" s="31">
        <f t="shared" si="93"/>
        <v>7.8216102260779789E-3</v>
      </c>
      <c r="GO18" s="32">
        <f t="shared" si="94"/>
        <v>-264889673.95999527</v>
      </c>
      <c r="GP18" s="33">
        <f t="shared" si="95"/>
        <v>-2.3715876348262662E-2</v>
      </c>
      <c r="GQ18" s="76">
        <v>94</v>
      </c>
      <c r="GR18" s="74">
        <v>10565657187.949997</v>
      </c>
      <c r="GS18" s="31">
        <f t="shared" si="96"/>
        <v>7.7704914109533356E-3</v>
      </c>
      <c r="GT18" s="32">
        <f t="shared" si="97"/>
        <v>-338750450.58000565</v>
      </c>
      <c r="GU18" s="33">
        <f t="shared" si="98"/>
        <v>-3.1065461032752789E-2</v>
      </c>
      <c r="GV18" s="76">
        <v>97</v>
      </c>
      <c r="GW18" s="74">
        <v>11371043877.950005</v>
      </c>
      <c r="GX18" s="31">
        <f t="shared" si="99"/>
        <v>8.3974307689468342E-3</v>
      </c>
      <c r="GY18" s="32">
        <f t="shared" si="100"/>
        <v>805386690.00000763</v>
      </c>
      <c r="GZ18" s="33">
        <f t="shared" si="101"/>
        <v>7.6226842843106934E-2</v>
      </c>
      <c r="HA18" s="76">
        <v>97</v>
      </c>
      <c r="HB18" s="74">
        <v>11518159510.420002</v>
      </c>
      <c r="HC18" s="31">
        <f t="shared" si="102"/>
        <v>8.2424258108855803E-3</v>
      </c>
      <c r="HD18" s="32">
        <f t="shared" si="103"/>
        <v>147115632.46999741</v>
      </c>
      <c r="HE18" s="33">
        <f t="shared" si="104"/>
        <v>1.2937742044534236E-2</v>
      </c>
    </row>
    <row r="19" spans="1:213">
      <c r="A19" s="34" t="s">
        <v>118</v>
      </c>
      <c r="B19" s="27">
        <v>1</v>
      </c>
      <c r="C19" s="28">
        <v>1592826743.8499999</v>
      </c>
      <c r="D19" s="29">
        <f t="shared" ref="D19:D26" si="105">C19/C$32</f>
        <v>5.5034868148310635E-2</v>
      </c>
      <c r="E19" s="27">
        <v>3</v>
      </c>
      <c r="F19" s="28">
        <v>4905940915.46</v>
      </c>
      <c r="G19" s="29">
        <f t="shared" ref="G19:G26" si="106">F19/F$32</f>
        <v>0.18132004680651212</v>
      </c>
      <c r="H19" s="27">
        <v>4</v>
      </c>
      <c r="I19" s="28">
        <v>7910665081.54</v>
      </c>
      <c r="J19" s="29">
        <f t="shared" ref="J19:J26" si="107">I19/I$32</f>
        <v>4.2904199231407293E-2</v>
      </c>
      <c r="K19" s="27">
        <v>5</v>
      </c>
      <c r="L19" s="28">
        <v>2722093512.8700004</v>
      </c>
      <c r="M19" s="29">
        <f t="shared" ref="M19:M26" si="108">L19/L$32</f>
        <v>9.3969891192658972E-3</v>
      </c>
      <c r="N19" s="30">
        <v>6</v>
      </c>
      <c r="O19" s="28">
        <v>4722181248.6199999</v>
      </c>
      <c r="P19" s="31">
        <f t="shared" ref="P19:P26" si="109">O19/O$32</f>
        <v>8.4532518527248926E-3</v>
      </c>
      <c r="Q19" s="30">
        <v>7</v>
      </c>
      <c r="R19" s="28">
        <v>5615026329.3299999</v>
      </c>
      <c r="S19" s="47">
        <f t="shared" ref="S19:S26" si="110">R19/R$32</f>
        <v>1.3085056260605757E-2</v>
      </c>
      <c r="T19" s="30">
        <v>8</v>
      </c>
      <c r="U19" s="28">
        <v>5973384708.4399996</v>
      </c>
      <c r="V19" s="31">
        <f t="shared" ref="V19:V26" si="111">U19/U$32</f>
        <v>1.8110231558969462E-2</v>
      </c>
      <c r="W19" s="30">
        <v>8</v>
      </c>
      <c r="X19" s="28">
        <v>7263954394.21</v>
      </c>
      <c r="Y19" s="31">
        <f t="shared" ref="Y19:Y26" si="112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113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  <c r="GB19" s="76">
        <v>16</v>
      </c>
      <c r="GC19" s="74">
        <v>5924426071.21</v>
      </c>
      <c r="GD19" s="31">
        <f t="shared" si="87"/>
        <v>4.3105733022499064E-3</v>
      </c>
      <c r="GE19" s="32">
        <f t="shared" si="88"/>
        <v>25035087.06000042</v>
      </c>
      <c r="GF19" s="33">
        <f t="shared" si="89"/>
        <v>4.2436731396957141E-3</v>
      </c>
      <c r="GG19" s="76">
        <v>16</v>
      </c>
      <c r="GH19" s="74">
        <v>5830274761.0100002</v>
      </c>
      <c r="GI19" s="31">
        <f t="shared" si="90"/>
        <v>4.1702425997179231E-3</v>
      </c>
      <c r="GJ19" s="32">
        <f t="shared" si="91"/>
        <v>-94151310.199999809</v>
      </c>
      <c r="GK19" s="33">
        <f t="shared" si="92"/>
        <v>-1.5892055883274855E-2</v>
      </c>
      <c r="GL19" s="76">
        <v>16</v>
      </c>
      <c r="GM19" s="74">
        <v>5575852630.3600006</v>
      </c>
      <c r="GN19" s="31">
        <f t="shared" si="93"/>
        <v>3.9994970289469875E-3</v>
      </c>
      <c r="GO19" s="32">
        <f t="shared" si="94"/>
        <v>-254422130.64999962</v>
      </c>
      <c r="GP19" s="33">
        <f t="shared" si="95"/>
        <v>-4.3638103018994789E-2</v>
      </c>
      <c r="GQ19" s="76">
        <v>16</v>
      </c>
      <c r="GR19" s="74">
        <v>5443032310.6399984</v>
      </c>
      <c r="GS19" s="31">
        <f t="shared" si="96"/>
        <v>4.0030672079354014E-3</v>
      </c>
      <c r="GT19" s="32">
        <f t="shared" si="97"/>
        <v>-132820319.72000217</v>
      </c>
      <c r="GU19" s="33">
        <f t="shared" si="98"/>
        <v>-2.3820629511764325E-2</v>
      </c>
      <c r="GV19" s="76">
        <v>16</v>
      </c>
      <c r="GW19" s="74">
        <v>5849106032.8499994</v>
      </c>
      <c r="GX19" s="31">
        <f t="shared" si="99"/>
        <v>4.3195210130472323E-3</v>
      </c>
      <c r="GY19" s="32">
        <f t="shared" si="100"/>
        <v>406073722.21000099</v>
      </c>
      <c r="GZ19" s="33">
        <f t="shared" si="101"/>
        <v>7.4604319620923648E-2</v>
      </c>
      <c r="HA19" s="76">
        <v>16</v>
      </c>
      <c r="HB19" s="74">
        <v>6001859431.6300001</v>
      </c>
      <c r="HC19" s="31">
        <f t="shared" si="102"/>
        <v>4.2949466924659986E-3</v>
      </c>
      <c r="HD19" s="32">
        <f t="shared" si="103"/>
        <v>152753398.78000069</v>
      </c>
      <c r="HE19" s="33">
        <f t="shared" si="104"/>
        <v>2.6115682964559118E-2</v>
      </c>
    </row>
    <row r="20" spans="1:213">
      <c r="A20" s="34" t="s">
        <v>16</v>
      </c>
      <c r="B20" s="27">
        <v>4</v>
      </c>
      <c r="C20" s="28">
        <v>7735035325.2399998</v>
      </c>
      <c r="D20" s="29">
        <f t="shared" si="105"/>
        <v>0.26725860228725373</v>
      </c>
      <c r="E20" s="27">
        <v>6</v>
      </c>
      <c r="F20" s="28">
        <v>6816982423.2199993</v>
      </c>
      <c r="G20" s="29">
        <f t="shared" si="106"/>
        <v>0.25195076609305705</v>
      </c>
      <c r="H20" s="27">
        <v>10</v>
      </c>
      <c r="I20" s="28">
        <v>8315221314.9100008</v>
      </c>
      <c r="J20" s="29">
        <f t="shared" si="107"/>
        <v>4.5098346127768529E-2</v>
      </c>
      <c r="K20" s="27">
        <v>15</v>
      </c>
      <c r="L20" s="28">
        <v>9158738802.7299995</v>
      </c>
      <c r="M20" s="29">
        <f t="shared" si="108"/>
        <v>3.1617050798784366E-2</v>
      </c>
      <c r="N20" s="30">
        <v>27</v>
      </c>
      <c r="O20" s="28">
        <v>14415179136.500002</v>
      </c>
      <c r="P20" s="31">
        <f t="shared" si="109"/>
        <v>2.5804841730416538E-2</v>
      </c>
      <c r="Q20" s="30">
        <v>30</v>
      </c>
      <c r="R20" s="28">
        <v>13503837134.26</v>
      </c>
      <c r="S20" s="47">
        <f t="shared" si="110"/>
        <v>3.1468858429544257E-2</v>
      </c>
      <c r="T20" s="30">
        <v>30</v>
      </c>
      <c r="U20" s="28">
        <v>11962341444.43</v>
      </c>
      <c r="V20" s="31">
        <f t="shared" si="111"/>
        <v>3.6267674713799256E-2</v>
      </c>
      <c r="W20" s="30">
        <v>33</v>
      </c>
      <c r="X20" s="28">
        <v>14181387204.669998</v>
      </c>
      <c r="Y20" s="31">
        <f t="shared" si="112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113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  <c r="GB20" s="73">
        <v>72</v>
      </c>
      <c r="GC20" s="74">
        <v>26643935757.300003</v>
      </c>
      <c r="GD20" s="31">
        <f t="shared" si="87"/>
        <v>1.9385951780274645E-2</v>
      </c>
      <c r="GE20" s="32">
        <f t="shared" si="88"/>
        <v>897716969.1099968</v>
      </c>
      <c r="GF20" s="33">
        <f t="shared" si="89"/>
        <v>3.4867915032314831E-2</v>
      </c>
      <c r="GG20" s="73">
        <v>73</v>
      </c>
      <c r="GH20" s="74">
        <v>25455788946.200001</v>
      </c>
      <c r="GI20" s="31">
        <f t="shared" si="90"/>
        <v>1.8207858089775843E-2</v>
      </c>
      <c r="GJ20" s="32">
        <f t="shared" si="91"/>
        <v>-1188146811.1000023</v>
      </c>
      <c r="GK20" s="33">
        <f t="shared" si="92"/>
        <v>-4.4593517336284277E-2</v>
      </c>
      <c r="GL20" s="73">
        <v>74</v>
      </c>
      <c r="GM20" s="74">
        <v>25909104728.34</v>
      </c>
      <c r="GN20" s="31">
        <f t="shared" si="93"/>
        <v>1.8584312436711908E-2</v>
      </c>
      <c r="GO20" s="32">
        <f t="shared" si="94"/>
        <v>453315782.13999939</v>
      </c>
      <c r="GP20" s="33">
        <f t="shared" si="95"/>
        <v>1.7807964353336991E-2</v>
      </c>
      <c r="GQ20" s="73">
        <v>74</v>
      </c>
      <c r="GR20" s="74">
        <v>25765530070.5</v>
      </c>
      <c r="GS20" s="31">
        <f t="shared" si="96"/>
        <v>1.8949207470011251E-2</v>
      </c>
      <c r="GT20" s="32">
        <f t="shared" si="97"/>
        <v>-143574657.84000015</v>
      </c>
      <c r="GU20" s="33">
        <f t="shared" si="98"/>
        <v>-5.5414750662131041E-3</v>
      </c>
      <c r="GV20" s="73">
        <v>74</v>
      </c>
      <c r="GW20" s="74">
        <v>27185100295.000004</v>
      </c>
      <c r="GX20" s="31">
        <f t="shared" si="99"/>
        <v>2.0075993033217842E-2</v>
      </c>
      <c r="GY20" s="32">
        <f t="shared" si="100"/>
        <v>1419570224.5000038</v>
      </c>
      <c r="GZ20" s="33">
        <f t="shared" si="101"/>
        <v>5.5095712008088174E-2</v>
      </c>
      <c r="HA20" s="73">
        <v>75</v>
      </c>
      <c r="HB20" s="74">
        <v>27469116313.200001</v>
      </c>
      <c r="HC20" s="31">
        <f t="shared" si="102"/>
        <v>1.9656973242757416E-2</v>
      </c>
      <c r="HD20" s="32">
        <f t="shared" si="103"/>
        <v>284016018.19999695</v>
      </c>
      <c r="HE20" s="33">
        <f t="shared" si="104"/>
        <v>1.044748833434447E-2</v>
      </c>
    </row>
    <row r="21" spans="1:213">
      <c r="A21" s="34" t="s">
        <v>17</v>
      </c>
      <c r="B21" s="27">
        <v>1</v>
      </c>
      <c r="C21" s="28">
        <v>241955335.81</v>
      </c>
      <c r="D21" s="29">
        <f t="shared" si="105"/>
        <v>8.3599676207706669E-3</v>
      </c>
      <c r="E21" s="27">
        <v>2</v>
      </c>
      <c r="F21" s="28">
        <v>1150390204.1300001</v>
      </c>
      <c r="G21" s="29">
        <f t="shared" si="106"/>
        <v>4.2517594331656673E-2</v>
      </c>
      <c r="H21" s="27">
        <v>4</v>
      </c>
      <c r="I21" s="28">
        <v>2068287494.6700001</v>
      </c>
      <c r="J21" s="29">
        <f t="shared" si="107"/>
        <v>1.1217542118705766E-2</v>
      </c>
      <c r="K21" s="27">
        <v>9</v>
      </c>
      <c r="L21" s="28">
        <v>5067045197.3199997</v>
      </c>
      <c r="M21" s="29">
        <f t="shared" si="108"/>
        <v>1.7492039990882752E-2</v>
      </c>
      <c r="N21" s="30">
        <v>24</v>
      </c>
      <c r="O21" s="28">
        <v>8338986552.4000006</v>
      </c>
      <c r="P21" s="31">
        <f t="shared" si="109"/>
        <v>1.4927752623752755E-2</v>
      </c>
      <c r="Q21" s="30">
        <v>30</v>
      </c>
      <c r="R21" s="28">
        <v>8850804137.0600014</v>
      </c>
      <c r="S21" s="47">
        <f t="shared" si="110"/>
        <v>2.0625596977183087E-2</v>
      </c>
      <c r="T21" s="30">
        <v>12</v>
      </c>
      <c r="U21" s="28">
        <v>2993084022.6500001</v>
      </c>
      <c r="V21" s="31">
        <f t="shared" si="111"/>
        <v>9.0744941722997637E-3</v>
      </c>
      <c r="W21" s="30">
        <v>15</v>
      </c>
      <c r="X21" s="28">
        <v>3082969308.23</v>
      </c>
      <c r="Y21" s="31">
        <f t="shared" si="112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113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  <c r="GB21" s="76">
        <v>49</v>
      </c>
      <c r="GC21" s="74">
        <v>13823828570.460003</v>
      </c>
      <c r="GD21" s="31">
        <f t="shared" si="87"/>
        <v>1.0058126416713652E-2</v>
      </c>
      <c r="GE21" s="32">
        <f t="shared" si="88"/>
        <v>1093334385.0899982</v>
      </c>
      <c r="GF21" s="33">
        <f t="shared" si="89"/>
        <v>8.5883106277717614E-2</v>
      </c>
      <c r="GG21" s="76">
        <v>49</v>
      </c>
      <c r="GH21" s="74">
        <v>13111945312.6</v>
      </c>
      <c r="GI21" s="31">
        <f t="shared" si="90"/>
        <v>9.3786305361539847E-3</v>
      </c>
      <c r="GJ21" s="32">
        <f t="shared" si="91"/>
        <v>-711883257.86000252</v>
      </c>
      <c r="GK21" s="33">
        <f t="shared" si="92"/>
        <v>-5.1496823346118346E-2</v>
      </c>
      <c r="GL21" s="76">
        <v>49</v>
      </c>
      <c r="GM21" s="74">
        <v>12249955686.74</v>
      </c>
      <c r="GN21" s="31">
        <f t="shared" si="93"/>
        <v>8.7867568642476194E-3</v>
      </c>
      <c r="GO21" s="32">
        <f t="shared" si="94"/>
        <v>-861989625.86000061</v>
      </c>
      <c r="GP21" s="33">
        <f t="shared" si="95"/>
        <v>-6.5740788670897415E-2</v>
      </c>
      <c r="GQ21" s="76">
        <v>50</v>
      </c>
      <c r="GR21" s="74">
        <v>13594874081.109999</v>
      </c>
      <c r="GS21" s="31">
        <f t="shared" si="96"/>
        <v>9.9983229060978032E-3</v>
      </c>
      <c r="GT21" s="32">
        <f t="shared" si="97"/>
        <v>1344918394.3699989</v>
      </c>
      <c r="GU21" s="33">
        <f t="shared" si="98"/>
        <v>0.10978965383734487</v>
      </c>
      <c r="GV21" s="76">
        <v>50</v>
      </c>
      <c r="GW21" s="74">
        <v>13665204729.039997</v>
      </c>
      <c r="GX21" s="31">
        <f t="shared" si="99"/>
        <v>1.0091651381111906E-2</v>
      </c>
      <c r="GY21" s="32">
        <f t="shared" si="100"/>
        <v>70330647.929998398</v>
      </c>
      <c r="GZ21" s="33">
        <f t="shared" si="101"/>
        <v>5.173321026027188E-3</v>
      </c>
      <c r="HA21" s="76">
        <v>50</v>
      </c>
      <c r="HB21" s="74">
        <v>14579145258.330002</v>
      </c>
      <c r="HC21" s="31">
        <f t="shared" si="102"/>
        <v>1.0432875414618001E-2</v>
      </c>
      <c r="HD21" s="32">
        <f t="shared" si="103"/>
        <v>913940529.29000473</v>
      </c>
      <c r="HE21" s="33">
        <f t="shared" si="104"/>
        <v>6.6880851579763381E-2</v>
      </c>
    </row>
    <row r="22" spans="1:213" s="6" customFormat="1">
      <c r="A22" s="34" t="s">
        <v>91</v>
      </c>
      <c r="B22" s="27">
        <v>4</v>
      </c>
      <c r="C22" s="28">
        <v>2848243667.6399999</v>
      </c>
      <c r="D22" s="29">
        <f t="shared" si="105"/>
        <v>9.8411654191555842E-2</v>
      </c>
      <c r="E22" s="27">
        <v>4</v>
      </c>
      <c r="F22" s="28">
        <v>2061589900.6599998</v>
      </c>
      <c r="G22" s="29">
        <f t="shared" si="106"/>
        <v>7.6194879580699995E-2</v>
      </c>
      <c r="H22" s="27">
        <v>7</v>
      </c>
      <c r="I22" s="28">
        <v>3789735044.3299994</v>
      </c>
      <c r="J22" s="29">
        <f t="shared" si="107"/>
        <v>2.0553966790429121E-2</v>
      </c>
      <c r="K22" s="27">
        <v>23</v>
      </c>
      <c r="L22" s="28">
        <v>14874472579.519997</v>
      </c>
      <c r="M22" s="29">
        <f t="shared" si="108"/>
        <v>5.134844057476861E-2</v>
      </c>
      <c r="N22" s="30">
        <v>23</v>
      </c>
      <c r="O22" s="28">
        <v>15975024971.93</v>
      </c>
      <c r="P22" s="31">
        <f t="shared" si="109"/>
        <v>2.85971466005795E-2</v>
      </c>
      <c r="Q22" s="30">
        <v>11</v>
      </c>
      <c r="R22" s="28">
        <v>5790552019.4799995</v>
      </c>
      <c r="S22" s="47">
        <f t="shared" si="110"/>
        <v>1.3494095042631995E-2</v>
      </c>
      <c r="T22" s="30">
        <v>11</v>
      </c>
      <c r="U22" s="28">
        <v>5187807343.6499996</v>
      </c>
      <c r="V22" s="31">
        <f t="shared" si="111"/>
        <v>1.5728501823107963E-2</v>
      </c>
      <c r="W22" s="30">
        <v>10</v>
      </c>
      <c r="X22" s="28">
        <v>7017566976.1399994</v>
      </c>
      <c r="Y22" s="31">
        <f t="shared" si="112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113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  <c r="GB22" s="76">
        <v>66</v>
      </c>
      <c r="GC22" s="74">
        <v>54073107862.149994</v>
      </c>
      <c r="GD22" s="31">
        <f t="shared" si="87"/>
        <v>3.934323634367809E-2</v>
      </c>
      <c r="GE22" s="32">
        <f t="shared" si="88"/>
        <v>1453282436.1299973</v>
      </c>
      <c r="GF22" s="33">
        <f t="shared" si="89"/>
        <v>2.7618533972014341E-2</v>
      </c>
      <c r="GG22" s="76">
        <v>67</v>
      </c>
      <c r="GH22" s="74">
        <v>56201870283.759995</v>
      </c>
      <c r="GI22" s="31">
        <f t="shared" si="90"/>
        <v>4.0199723554804653E-2</v>
      </c>
      <c r="GJ22" s="32">
        <f t="shared" si="91"/>
        <v>2128762421.6100006</v>
      </c>
      <c r="GK22" s="33">
        <f t="shared" si="92"/>
        <v>3.9368227678662583E-2</v>
      </c>
      <c r="GL22" s="76">
        <v>70</v>
      </c>
      <c r="GM22" s="74">
        <v>56418228629.109993</v>
      </c>
      <c r="GN22" s="31">
        <f t="shared" si="93"/>
        <v>4.0468167424648871E-2</v>
      </c>
      <c r="GO22" s="32">
        <f t="shared" si="94"/>
        <v>216358345.34999847</v>
      </c>
      <c r="GP22" s="33">
        <f t="shared" si="95"/>
        <v>3.8496645086296541E-3</v>
      </c>
      <c r="GQ22" s="76">
        <v>72</v>
      </c>
      <c r="GR22" s="74">
        <v>56517566995.510017</v>
      </c>
      <c r="GS22" s="31">
        <f t="shared" si="96"/>
        <v>4.1565731415879888E-2</v>
      </c>
      <c r="GT22" s="32">
        <f t="shared" si="97"/>
        <v>99338366.400024414</v>
      </c>
      <c r="GU22" s="33">
        <f t="shared" si="98"/>
        <v>1.7607494743067671E-3</v>
      </c>
      <c r="GV22" s="76">
        <v>72</v>
      </c>
      <c r="GW22" s="74">
        <v>58389562767.87999</v>
      </c>
      <c r="GX22" s="31">
        <f t="shared" si="99"/>
        <v>4.3120254941865915E-2</v>
      </c>
      <c r="GY22" s="32">
        <f t="shared" si="100"/>
        <v>1871995772.3699722</v>
      </c>
      <c r="GZ22" s="33">
        <f t="shared" si="101"/>
        <v>3.3122370121111036E-2</v>
      </c>
      <c r="HA22" s="76">
        <v>74</v>
      </c>
      <c r="HB22" s="74">
        <v>62219919590.430008</v>
      </c>
      <c r="HC22" s="31">
        <f t="shared" si="102"/>
        <v>4.4524741189722002E-2</v>
      </c>
      <c r="HD22" s="32">
        <f t="shared" si="103"/>
        <v>3830356822.5500183</v>
      </c>
      <c r="HE22" s="33">
        <f t="shared" si="104"/>
        <v>6.5600025774762122E-2</v>
      </c>
    </row>
    <row r="23" spans="1:213" s="6" customFormat="1">
      <c r="A23" s="34" t="s">
        <v>116</v>
      </c>
      <c r="B23" s="27"/>
      <c r="C23" s="28"/>
      <c r="D23" s="29">
        <f t="shared" si="105"/>
        <v>0</v>
      </c>
      <c r="E23" s="27"/>
      <c r="F23" s="28"/>
      <c r="G23" s="29">
        <f t="shared" si="106"/>
        <v>0</v>
      </c>
      <c r="H23" s="27">
        <v>0</v>
      </c>
      <c r="I23" s="28">
        <v>0</v>
      </c>
      <c r="J23" s="29">
        <f t="shared" si="107"/>
        <v>0</v>
      </c>
      <c r="K23" s="27">
        <v>0</v>
      </c>
      <c r="L23" s="28">
        <v>0</v>
      </c>
      <c r="M23" s="29">
        <f t="shared" si="108"/>
        <v>0</v>
      </c>
      <c r="N23" s="30">
        <v>0</v>
      </c>
      <c r="O23" s="28">
        <v>0</v>
      </c>
      <c r="P23" s="31">
        <f t="shared" si="109"/>
        <v>0</v>
      </c>
      <c r="Q23" s="30">
        <v>1</v>
      </c>
      <c r="R23" s="28">
        <v>6991085.8399999999</v>
      </c>
      <c r="S23" s="47">
        <f t="shared" si="110"/>
        <v>1.629177606190134E-5</v>
      </c>
      <c r="T23" s="30">
        <v>2</v>
      </c>
      <c r="U23" s="28">
        <v>8485490.4100000001</v>
      </c>
      <c r="V23" s="31">
        <f t="shared" si="111"/>
        <v>2.5726485688990227E-5</v>
      </c>
      <c r="W23" s="30">
        <v>1</v>
      </c>
      <c r="X23" s="28">
        <v>3993932.37</v>
      </c>
      <c r="Y23" s="31">
        <f t="shared" si="112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113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109</v>
      </c>
      <c r="GB23" s="72">
        <v>2</v>
      </c>
      <c r="GC23" s="74">
        <v>215164190.59</v>
      </c>
      <c r="GD23" s="31">
        <f t="shared" si="87"/>
        <v>1.5655204477351786E-4</v>
      </c>
      <c r="GE23" s="32">
        <v>0</v>
      </c>
      <c r="GF23" s="33" t="s">
        <v>109</v>
      </c>
      <c r="GG23" s="72">
        <v>2</v>
      </c>
      <c r="GH23" s="74">
        <v>216987550.88999999</v>
      </c>
      <c r="GI23" s="31">
        <f t="shared" si="90"/>
        <v>1.5520550324341507E-4</v>
      </c>
      <c r="GJ23" s="32">
        <v>0</v>
      </c>
      <c r="GK23" s="33" t="s">
        <v>109</v>
      </c>
      <c r="GL23" s="72">
        <v>2</v>
      </c>
      <c r="GM23" s="74">
        <v>217848438.75999999</v>
      </c>
      <c r="GN23" s="31">
        <f t="shared" si="93"/>
        <v>1.5626026032992661E-4</v>
      </c>
      <c r="GO23" s="32">
        <v>0</v>
      </c>
      <c r="GP23" s="33" t="s">
        <v>109</v>
      </c>
      <c r="GQ23" s="72">
        <v>2</v>
      </c>
      <c r="GR23" s="74">
        <v>214527643.56</v>
      </c>
      <c r="GS23" s="31">
        <f t="shared" si="96"/>
        <v>1.5777392565757432E-4</v>
      </c>
      <c r="GT23" s="32">
        <v>0</v>
      </c>
      <c r="GU23" s="33" t="s">
        <v>109</v>
      </c>
      <c r="GV23" s="72">
        <v>2</v>
      </c>
      <c r="GW23" s="74">
        <v>211341121.25999999</v>
      </c>
      <c r="GX23" s="31">
        <f t="shared" si="99"/>
        <v>1.5607383574113852E-4</v>
      </c>
      <c r="GY23" s="32">
        <v>0</v>
      </c>
      <c r="GZ23" s="33" t="s">
        <v>109</v>
      </c>
      <c r="HA23" s="72">
        <v>2</v>
      </c>
      <c r="HB23" s="74">
        <v>210969891.70999998</v>
      </c>
      <c r="HC23" s="31">
        <f t="shared" si="102"/>
        <v>1.5097061984400596E-4</v>
      </c>
      <c r="HD23" s="32">
        <v>0</v>
      </c>
      <c r="HE23" s="33" t="s">
        <v>109</v>
      </c>
    </row>
    <row r="24" spans="1:213">
      <c r="A24" s="34" t="s">
        <v>18</v>
      </c>
      <c r="B24" s="27">
        <v>1</v>
      </c>
      <c r="C24" s="28">
        <v>3991972245.2600002</v>
      </c>
      <c r="D24" s="29">
        <f t="shared" si="105"/>
        <v>0.13792941826087843</v>
      </c>
      <c r="E24" s="27">
        <v>1</v>
      </c>
      <c r="F24" s="28">
        <v>3901716225.1300001</v>
      </c>
      <c r="G24" s="29">
        <f t="shared" si="106"/>
        <v>0.14420462471060258</v>
      </c>
      <c r="H24" s="27">
        <v>3</v>
      </c>
      <c r="I24" s="28">
        <v>4413531083.1499996</v>
      </c>
      <c r="J24" s="29">
        <f t="shared" si="107"/>
        <v>2.3937180370251897E-2</v>
      </c>
      <c r="K24" s="27">
        <v>31</v>
      </c>
      <c r="L24" s="28">
        <v>43963097771.089996</v>
      </c>
      <c r="M24" s="29">
        <f t="shared" si="108"/>
        <v>0.15176581901059952</v>
      </c>
      <c r="N24" s="30">
        <v>57</v>
      </c>
      <c r="O24" s="28">
        <v>61186593151.18998</v>
      </c>
      <c r="P24" s="31">
        <f t="shared" si="109"/>
        <v>0.10953109478133094</v>
      </c>
      <c r="Q24" s="30">
        <v>34</v>
      </c>
      <c r="R24" s="28">
        <v>29840125658.090008</v>
      </c>
      <c r="S24" s="47">
        <f t="shared" si="110"/>
        <v>6.9538360135569272E-2</v>
      </c>
      <c r="T24" s="30">
        <v>6</v>
      </c>
      <c r="U24" s="28">
        <v>10106957012.959999</v>
      </c>
      <c r="V24" s="31">
        <f t="shared" si="111"/>
        <v>3.0642481741153114E-2</v>
      </c>
      <c r="W24" s="30">
        <v>2</v>
      </c>
      <c r="X24" s="28">
        <v>1601754886.4000001</v>
      </c>
      <c r="Y24" s="31">
        <f t="shared" si="112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113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114">IF(BM24&lt;0,"Error",IF(AND(BH24=0,BM24&gt;0),"New Comer",BM24-BH24))</f>
        <v>6323901115.1899719</v>
      </c>
      <c r="BP24" s="33">
        <f t="shared" ref="BP24:BP30" si="115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116">IF(BR24&lt;0,"Error",IF(AND(BM24=0,BR24&gt;0),"New Comer",BR24-BM24))</f>
        <v>-2219164756.8899841</v>
      </c>
      <c r="BU24" s="33">
        <f t="shared" ref="BU24:BU30" si="117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18">IF(BW24&lt;0,"Error",IF(AND(BR24=0,BW24&gt;0),"New Comer",BW24-BR24))</f>
        <v>8261089390.1899872</v>
      </c>
      <c r="BZ24" s="33">
        <f t="shared" ref="BZ24:BZ30" si="119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20">IF(CB24&lt;0,"Error",IF(AND(BW24=0,CB24&gt;0),"New Comer",CB24-BW24))</f>
        <v>585663985.11001587</v>
      </c>
      <c r="CE24" s="33">
        <f t="shared" ref="CE24:CE30" si="121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22">IF(CG24&lt;0,"Error",IF(AND(CB24=0,CG24&gt;0),"New Comer",CG24-CB24))</f>
        <v>2077908907.0899963</v>
      </c>
      <c r="CJ24" s="33">
        <f t="shared" ref="CJ24:CJ30" si="123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24">IF(CL24&lt;0,"Error",IF(AND(CG24=0,CL24&gt;0),"New Comer",CL24-CG24))</f>
        <v>-3900235924.3500061</v>
      </c>
      <c r="CO24" s="33">
        <f t="shared" ref="CO24:CO30" si="125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26">IF(CQ24&lt;0,"Error",IF(AND(CL24=0,CQ24&gt;0),"New Comer",CQ24-CL24))</f>
        <v>1023387424.9500275</v>
      </c>
      <c r="CT24" s="33">
        <f t="shared" ref="CT24:CT30" si="127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28">IF(CV24&lt;0,"Error",IF(AND(CQ24=0,CV24&gt;0),"New Comer",CV24-CQ24))</f>
        <v>-4951123838.2800446</v>
      </c>
      <c r="CY24" s="33">
        <f t="shared" ref="CY24:CY30" si="129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30">IF(DA24&lt;0,"Error",IF(AND(CV24=0,DA24&gt;0),"New Comer",DA24-CV24))</f>
        <v>9416321206.9400482</v>
      </c>
      <c r="DD24" s="33">
        <f t="shared" ref="DD24:DD30" si="131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32">IF(DF24&lt;0,"Error",IF(AND(DA24=0,DF24&gt;0),"New Comer",DF24-DA24))</f>
        <v>4835814688.2099457</v>
      </c>
      <c r="DI24" s="33">
        <f t="shared" ref="DI24:DI30" si="133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34">IF(DK24&lt;0,"Error",IF(AND(DF24=0,DK24&gt;0),"New Comer",DK24-DF24))</f>
        <v>-6171954944.1599579</v>
      </c>
      <c r="DN24" s="33">
        <f t="shared" ref="DN24:DN30" si="135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36">IF(DP24&lt;0,"Error",IF(AND(DK24=0,DP24&gt;0),"New Comer",DP24-DK24))</f>
        <v>7181054954.75</v>
      </c>
      <c r="DS24" s="33">
        <f t="shared" ref="DS24:DS30" si="137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38">IF(DU24&lt;0,"Error",IF(AND(DP24=0,DU24&gt;0),"New Comer",DU24-DP24))</f>
        <v>8918202464.1500092</v>
      </c>
      <c r="DX24" s="33">
        <f t="shared" ref="DX24:DX30" si="139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40">IF(DZ24&lt;0,"Error",IF(AND(DU24=0,DZ24&gt;0),"New Comer",DZ24-DU24))</f>
        <v>4785972233.309967</v>
      </c>
      <c r="EC24" s="33">
        <f t="shared" ref="EC24:EC30" si="141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42">IF(EE24&lt;0,"Error",IF(AND(DZ24=0,EE24&gt;0),"New Comer",EE24-DZ24))</f>
        <v>6065503840.5500183</v>
      </c>
      <c r="EH24" s="33">
        <f t="shared" ref="EH24:EH30" si="143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44">IF(EJ24&lt;0,"Error",IF(AND(EE24=0,EJ24&gt;0),"New Comer",EJ24-EE24))</f>
        <v>4571189571.5099792</v>
      </c>
      <c r="EM24" s="33">
        <f t="shared" ref="EM24:EM30" si="145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46">IF(EO24&lt;0,"Error",IF(AND(EJ24=0,EO24&gt;0),"New Comer",EO24-EJ24))</f>
        <v>8557583747.2099915</v>
      </c>
      <c r="ER24" s="33">
        <f t="shared" ref="ER24:ER30" si="147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48">IF(ET24&lt;0,"Error",IF(AND(EO24=0,ET24&gt;0),"New Comer",ET24-EO24))</f>
        <v>-4338765218.460022</v>
      </c>
      <c r="EW24" s="33">
        <f t="shared" ref="EW24:EW30" si="149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50">IF(EY24&lt;0,"Error",IF(AND(ET24=0,EY24&gt;0),"New Comer",EY24-ET24))</f>
        <v>2726617549.0300598</v>
      </c>
      <c r="FB24" s="33">
        <f t="shared" ref="FB24:FB30" si="151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52">IF(FD24&lt;0,"Error",IF(AND(EY24=0,FD24&gt;0),"New Comer",FD24-EY24))</f>
        <v>9400199602.6899719</v>
      </c>
      <c r="FG24" s="33">
        <f t="shared" ref="FG24:FG30" si="153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54">IF(FI24&lt;0,"Error",IF(AND(FD24=0,FI24&gt;0),"New Comer",FI24-FD24))</f>
        <v>-407782374.42999268</v>
      </c>
      <c r="FL24" s="33">
        <f t="shared" ref="FL24:FL30" si="155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56">IF(FN24&lt;0,"Error",IF(AND(FI24=0,FN24&gt;0),"New Comer",FN24-FI24))</f>
        <v>-4179842653.2999878</v>
      </c>
      <c r="FQ24" s="33">
        <f t="shared" ref="FQ24:FQ30" si="157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58">IF(FS24&lt;0,"Error",IF(AND(FN24=0,FS24&gt;0),"New Comer",FS24-FN24))</f>
        <v>9703011710.730011</v>
      </c>
      <c r="FV24" s="33">
        <f t="shared" ref="FV24:FV30" si="159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60">IF(FX24&lt;0,"Error",IF(AND(FS24=0,FX24&gt;0),"New Comer",FX24-FS24))</f>
        <v>-7737337638.8200073</v>
      </c>
      <c r="GA24" s="33">
        <f t="shared" ref="GA24:GA30" si="161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7"/>
        <v>0.11442370590113327</v>
      </c>
      <c r="GE24" s="32">
        <f t="shared" ref="GE24:GE31" si="162">IF(GC24&lt;0,"Error",IF(AND(FX24=0,GC24&gt;0),"New Comer",GC24-FX24))</f>
        <v>-8348991132.0200195</v>
      </c>
      <c r="GF24" s="33">
        <f t="shared" ref="GF24:GF30" si="163">IF(AND(FX24=0,GC24=0),"-",IF(FX24=0,"",GE24/FX24))</f>
        <v>-5.04128852223963E-2</v>
      </c>
      <c r="GG24" s="76">
        <v>37</v>
      </c>
      <c r="GH24" s="74">
        <v>163323281187.73999</v>
      </c>
      <c r="GI24" s="31">
        <f t="shared" si="90"/>
        <v>0.11682085881949636</v>
      </c>
      <c r="GJ24" s="32">
        <f t="shared" ref="GJ24:GJ31" si="164">IF(GH24&lt;0,"Error",IF(AND(GC24=0,GH24&gt;0),"New Comer",GH24-GC24))</f>
        <v>6060026657</v>
      </c>
      <c r="GK24" s="33">
        <f t="shared" ref="GK24:GK30" si="165">IF(AND(GC24=0,GH24=0),"-",IF(GC24=0,"",GJ24/GC24))</f>
        <v>3.853428237309852E-2</v>
      </c>
      <c r="GL24" s="76">
        <v>37</v>
      </c>
      <c r="GM24" s="74">
        <v>160405653214.29996</v>
      </c>
      <c r="GN24" s="31">
        <f t="shared" si="93"/>
        <v>0.11505718963298225</v>
      </c>
      <c r="GO24" s="32">
        <f t="shared" ref="GO24:GO31" si="166">IF(GM24&lt;0,"Error",IF(AND(GH24=0,GM24&gt;0),"New Comer",GM24-GH24))</f>
        <v>-2917627973.440033</v>
      </c>
      <c r="GP24" s="33">
        <f t="shared" ref="GP24:GP30" si="167">IF(AND(GH24=0,GM24=0),"-",IF(GH24=0,"",GO24/GH24))</f>
        <v>-1.7864127834207676E-2</v>
      </c>
      <c r="GQ24" s="76">
        <v>38</v>
      </c>
      <c r="GR24" s="74">
        <v>153028057120.44</v>
      </c>
      <c r="GS24" s="31">
        <f t="shared" si="96"/>
        <v>0.11254417802286952</v>
      </c>
      <c r="GT24" s="32">
        <f t="shared" ref="GT24:GT31" si="168">IF(GR24&lt;0,"Error",IF(AND(GM24=0,GR24&gt;0),"New Comer",GR24-GM24))</f>
        <v>-7377596093.8599548</v>
      </c>
      <c r="GU24" s="33">
        <f t="shared" ref="GU24:GU30" si="169">IF(AND(GM24=0,GR24=0),"-",IF(GM24=0,"",GT24/GM24))</f>
        <v>-4.5993367104110588E-2</v>
      </c>
      <c r="GV24" s="76">
        <v>37</v>
      </c>
      <c r="GW24" s="74">
        <v>144738045901.17999</v>
      </c>
      <c r="GX24" s="31">
        <f t="shared" si="99"/>
        <v>0.10688796324536985</v>
      </c>
      <c r="GY24" s="32">
        <f t="shared" ref="GY24:GY31" si="170">IF(GW24&lt;0,"Error",IF(AND(GR24=0,GW24&gt;0),"New Comer",GW24-GR24))</f>
        <v>-8290011219.2600098</v>
      </c>
      <c r="GZ24" s="33">
        <f t="shared" ref="GZ24:GZ30" si="171">IF(AND(GR24=0,GW24=0),"-",IF(GR24=0,"",GY24/GR24))</f>
        <v>-5.4173145599930056E-2</v>
      </c>
      <c r="HA24" s="76">
        <v>39</v>
      </c>
      <c r="HB24" s="74">
        <v>151531915633.31</v>
      </c>
      <c r="HC24" s="31">
        <f t="shared" si="102"/>
        <v>0.10843664488749444</v>
      </c>
      <c r="HD24" s="32">
        <f t="shared" ref="HD24:HD31" si="172">IF(HB24&lt;0,"Error",IF(AND(GW24=0,HB24&gt;0),"New Comer",HB24-GW24))</f>
        <v>6793869732.1300049</v>
      </c>
      <c r="HE24" s="33">
        <f t="shared" ref="HE24:HE30" si="173">IF(AND(GW24=0,HB24=0),"-",IF(GW24=0,"",HD24/GW24))</f>
        <v>4.6939073205178719E-2</v>
      </c>
    </row>
    <row r="25" spans="1:213">
      <c r="A25" s="34" t="s">
        <v>24</v>
      </c>
      <c r="B25" s="27"/>
      <c r="C25" s="28"/>
      <c r="D25" s="29">
        <f t="shared" si="105"/>
        <v>0</v>
      </c>
      <c r="E25" s="27"/>
      <c r="F25" s="28"/>
      <c r="G25" s="29">
        <f t="shared" si="106"/>
        <v>0</v>
      </c>
      <c r="H25" s="27">
        <v>0</v>
      </c>
      <c r="I25" s="28">
        <v>0</v>
      </c>
      <c r="J25" s="29">
        <f t="shared" si="107"/>
        <v>0</v>
      </c>
      <c r="K25" s="27">
        <v>1</v>
      </c>
      <c r="L25" s="28">
        <v>122843248.28</v>
      </c>
      <c r="M25" s="29">
        <f t="shared" si="108"/>
        <v>4.2406943846883487E-4</v>
      </c>
      <c r="N25" s="30">
        <v>2</v>
      </c>
      <c r="O25" s="28">
        <v>180597094.59999999</v>
      </c>
      <c r="P25" s="31">
        <f t="shared" si="109"/>
        <v>3.2328973500759259E-4</v>
      </c>
      <c r="Q25" s="30">
        <v>3</v>
      </c>
      <c r="R25" s="28">
        <v>198313368.05000001</v>
      </c>
      <c r="S25" s="47">
        <f t="shared" si="110"/>
        <v>4.6214237048361299E-4</v>
      </c>
      <c r="T25" s="30">
        <v>3</v>
      </c>
      <c r="U25" s="28">
        <v>198866585.03999999</v>
      </c>
      <c r="V25" s="31">
        <f t="shared" si="111"/>
        <v>6.0292783408495048E-4</v>
      </c>
      <c r="W25" s="30">
        <v>3</v>
      </c>
      <c r="X25" s="28">
        <v>214022545.34000003</v>
      </c>
      <c r="Y25" s="31">
        <f t="shared" si="112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113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114"/>
        <v>70249337.080000401</v>
      </c>
      <c r="BP25" s="33">
        <f t="shared" si="115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116"/>
        <v>18721646.639999866</v>
      </c>
      <c r="BU25" s="33">
        <f t="shared" si="117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18"/>
        <v>-32488230.789999962</v>
      </c>
      <c r="BZ25" s="33">
        <f t="shared" si="119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20"/>
        <v>-70972933.970000267</v>
      </c>
      <c r="CE25" s="33">
        <f t="shared" si="121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22"/>
        <v>11211746.230000019</v>
      </c>
      <c r="CJ25" s="33">
        <f t="shared" si="123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24"/>
        <v>-33232659.369999886</v>
      </c>
      <c r="CO25" s="33">
        <f t="shared" si="125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26"/>
        <v>-24336487.699999809</v>
      </c>
      <c r="CT25" s="33">
        <f t="shared" si="127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28"/>
        <v>-19090249.320000172</v>
      </c>
      <c r="CY25" s="33">
        <f t="shared" si="129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30"/>
        <v>-36469616.360000134</v>
      </c>
      <c r="DD25" s="33">
        <f t="shared" si="131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32"/>
        <v>-87579985.589999676</v>
      </c>
      <c r="DI25" s="33">
        <f t="shared" si="133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34"/>
        <v>-28212671.020000219</v>
      </c>
      <c r="DN25" s="33">
        <f t="shared" si="135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36"/>
        <v>-8630597.4000000954</v>
      </c>
      <c r="DS25" s="33">
        <f t="shared" si="137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38"/>
        <v>-100520372.7099998</v>
      </c>
      <c r="DX25" s="33">
        <f t="shared" si="139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40"/>
        <v>49078682.75999999</v>
      </c>
      <c r="EC25" s="33">
        <f t="shared" si="141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42"/>
        <v>-7899209.0600001812</v>
      </c>
      <c r="EH25" s="33">
        <f t="shared" si="143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44"/>
        <v>5912716.4100000858</v>
      </c>
      <c r="EM25" s="33">
        <f t="shared" si="145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46"/>
        <v>-2939952.2699999809</v>
      </c>
      <c r="ER25" s="33">
        <f t="shared" si="147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48"/>
        <v>-30706914.230000019</v>
      </c>
      <c r="EW25" s="33">
        <f t="shared" si="149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50"/>
        <v>-54685263.609999895</v>
      </c>
      <c r="FB25" s="33">
        <f t="shared" si="151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52"/>
        <v>-70682750.820000172</v>
      </c>
      <c r="FG25" s="33">
        <f t="shared" si="153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54"/>
        <v>14444349.930000067</v>
      </c>
      <c r="FL25" s="33">
        <f t="shared" si="155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56"/>
        <v>11561261.589999914</v>
      </c>
      <c r="FQ25" s="33">
        <f t="shared" si="157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58"/>
        <v>-18605129.2099998</v>
      </c>
      <c r="FV25" s="33">
        <f t="shared" si="159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60"/>
        <v>-8197998.0100001097</v>
      </c>
      <c r="GA25" s="33">
        <f t="shared" si="161"/>
        <v>-7.7540361156185839E-3</v>
      </c>
      <c r="GB25" s="76">
        <v>3</v>
      </c>
      <c r="GC25" s="74">
        <v>1019713965.14</v>
      </c>
      <c r="GD25" s="31">
        <f t="shared" si="87"/>
        <v>7.4193714989950602E-4</v>
      </c>
      <c r="GE25" s="32">
        <f t="shared" si="162"/>
        <v>-29343624.49000001</v>
      </c>
      <c r="GF25" s="33">
        <f t="shared" si="163"/>
        <v>-2.7971414324688727E-2</v>
      </c>
      <c r="GG25" s="76">
        <v>3</v>
      </c>
      <c r="GH25" s="74">
        <v>1061556776.6399999</v>
      </c>
      <c r="GI25" s="31">
        <f t="shared" si="90"/>
        <v>7.5930371610762211E-4</v>
      </c>
      <c r="GJ25" s="32">
        <f t="shared" si="164"/>
        <v>41842811.499999881</v>
      </c>
      <c r="GK25" s="33">
        <f t="shared" si="165"/>
        <v>4.1033871193727485E-2</v>
      </c>
      <c r="GL25" s="76">
        <v>3</v>
      </c>
      <c r="GM25" s="74">
        <v>969234068.8599999</v>
      </c>
      <c r="GN25" s="31">
        <f t="shared" si="93"/>
        <v>6.9522080939744802E-4</v>
      </c>
      <c r="GO25" s="32">
        <f t="shared" si="166"/>
        <v>-92322707.779999971</v>
      </c>
      <c r="GP25" s="33">
        <f t="shared" si="167"/>
        <v>-8.696916623924382E-2</v>
      </c>
      <c r="GQ25" s="76">
        <v>3</v>
      </c>
      <c r="GR25" s="74">
        <v>890346103.61000001</v>
      </c>
      <c r="GS25" s="31">
        <f t="shared" si="96"/>
        <v>6.5480325812270867E-4</v>
      </c>
      <c r="GT25" s="32">
        <f t="shared" si="168"/>
        <v>-78887965.249999881</v>
      </c>
      <c r="GU25" s="33">
        <f t="shared" si="169"/>
        <v>-8.1392068009729424E-2</v>
      </c>
      <c r="GV25" s="76">
        <v>3</v>
      </c>
      <c r="GW25" s="74">
        <v>859075037.68999994</v>
      </c>
      <c r="GX25" s="31">
        <f t="shared" si="99"/>
        <v>6.344204834457754E-4</v>
      </c>
      <c r="GY25" s="32">
        <f t="shared" si="170"/>
        <v>-31271065.920000076</v>
      </c>
      <c r="GZ25" s="33">
        <f t="shared" si="171"/>
        <v>-3.5122370719890071E-2</v>
      </c>
      <c r="HA25" s="76">
        <v>3</v>
      </c>
      <c r="HB25" s="74">
        <v>813855136.75999999</v>
      </c>
      <c r="HC25" s="31">
        <f t="shared" si="102"/>
        <v>5.8239691675426625E-4</v>
      </c>
      <c r="HD25" s="32">
        <f t="shared" si="172"/>
        <v>-45219900.929999948</v>
      </c>
      <c r="HE25" s="33">
        <f t="shared" si="173"/>
        <v>-5.2637894183951019E-2</v>
      </c>
    </row>
    <row r="26" spans="1:213">
      <c r="A26" s="34" t="s">
        <v>19</v>
      </c>
      <c r="B26" s="27">
        <v>3</v>
      </c>
      <c r="C26" s="28">
        <v>1265768455.1700001</v>
      </c>
      <c r="D26" s="29">
        <f t="shared" si="105"/>
        <v>4.3734449026260176E-2</v>
      </c>
      <c r="E26" s="27">
        <v>3</v>
      </c>
      <c r="F26" s="28">
        <v>1381151562.6799998</v>
      </c>
      <c r="G26" s="29">
        <f t="shared" si="106"/>
        <v>5.104636812947503E-2</v>
      </c>
      <c r="H26" s="27">
        <v>3</v>
      </c>
      <c r="I26" s="28">
        <v>1456495068.1599998</v>
      </c>
      <c r="J26" s="29">
        <f t="shared" si="107"/>
        <v>7.8994312032906414E-3</v>
      </c>
      <c r="K26" s="27">
        <v>8</v>
      </c>
      <c r="L26" s="28">
        <v>6442666565.6999998</v>
      </c>
      <c r="M26" s="29">
        <f t="shared" si="108"/>
        <v>2.2240847836674738E-2</v>
      </c>
      <c r="N26" s="30">
        <v>12</v>
      </c>
      <c r="O26" s="28">
        <v>7455158539.2399998</v>
      </c>
      <c r="P26" s="31">
        <f t="shared" si="109"/>
        <v>1.3345598022652191E-2</v>
      </c>
      <c r="Q26" s="30">
        <v>17</v>
      </c>
      <c r="R26" s="28">
        <v>6995161710.7699995</v>
      </c>
      <c r="S26" s="47">
        <f t="shared" si="110"/>
        <v>1.6301274325169996E-2</v>
      </c>
      <c r="T26" s="30">
        <v>9</v>
      </c>
      <c r="U26" s="28">
        <v>5610449131.9399986</v>
      </c>
      <c r="V26" s="61">
        <f t="shared" si="111"/>
        <v>1.7009875956204401E-2</v>
      </c>
      <c r="W26" s="30">
        <v>11</v>
      </c>
      <c r="X26" s="28">
        <v>6155035947.6599998</v>
      </c>
      <c r="Y26" s="61">
        <f t="shared" si="112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113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114"/>
        <v>2065538818.9700012</v>
      </c>
      <c r="BP26" s="33">
        <f t="shared" si="115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116"/>
        <v>-973453757.08000374</v>
      </c>
      <c r="BU26" s="33">
        <f t="shared" si="117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18"/>
        <v>118512976.99999809</v>
      </c>
      <c r="BZ26" s="33">
        <f t="shared" si="119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20"/>
        <v>-385345601.71999741</v>
      </c>
      <c r="CE26" s="33">
        <f t="shared" si="121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22"/>
        <v>318106245.91000175</v>
      </c>
      <c r="CJ26" s="33">
        <f t="shared" si="123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24"/>
        <v>464903643.15000153</v>
      </c>
      <c r="CO26" s="33">
        <f t="shared" si="125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26"/>
        <v>285453283.13999939</v>
      </c>
      <c r="CT26" s="33">
        <f t="shared" si="127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28"/>
        <v>-406195258.25000191</v>
      </c>
      <c r="CY26" s="33">
        <f t="shared" si="129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30"/>
        <v>-382811681.94999886</v>
      </c>
      <c r="DD26" s="33">
        <f t="shared" si="131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32"/>
        <v>-676818231.30999947</v>
      </c>
      <c r="DI26" s="33">
        <f t="shared" si="133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34"/>
        <v>977297711.28000069</v>
      </c>
      <c r="DN26" s="33">
        <f t="shared" si="135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36"/>
        <v>363616815.9299984</v>
      </c>
      <c r="DS26" s="33">
        <f t="shared" si="137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38"/>
        <v>-223911210.19000244</v>
      </c>
      <c r="DX26" s="33">
        <f t="shared" si="139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40"/>
        <v>1949272206.8299999</v>
      </c>
      <c r="EC26" s="33">
        <f t="shared" si="141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42"/>
        <v>72329339.710002899</v>
      </c>
      <c r="EH26" s="33">
        <f t="shared" si="143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44"/>
        <v>-534725572.11000443</v>
      </c>
      <c r="EM26" s="33">
        <f t="shared" si="145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46"/>
        <v>-100544318.41999817</v>
      </c>
      <c r="ER26" s="33">
        <f t="shared" si="147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48"/>
        <v>305128619.21999931</v>
      </c>
      <c r="EW26" s="33">
        <f t="shared" si="149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50"/>
        <v>-656905975.80999756</v>
      </c>
      <c r="FB26" s="33">
        <f t="shared" si="151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52"/>
        <v>1944848284.5999966</v>
      </c>
      <c r="FG26" s="33">
        <f t="shared" si="153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54"/>
        <v>560710359.82000351</v>
      </c>
      <c r="FL26" s="33">
        <f t="shared" si="155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56"/>
        <v>-274233028.95999718</v>
      </c>
      <c r="FQ26" s="33">
        <f t="shared" si="157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58"/>
        <v>1016726258.1599979</v>
      </c>
      <c r="FV26" s="33">
        <f t="shared" si="159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60"/>
        <v>-35083469.440004349</v>
      </c>
      <c r="GA26" s="33">
        <f t="shared" si="161"/>
        <v>-2.0649803856269224E-3</v>
      </c>
      <c r="GB26" s="76">
        <v>19</v>
      </c>
      <c r="GC26" s="74">
        <v>17310047706.190002</v>
      </c>
      <c r="GD26" s="31">
        <f t="shared" si="87"/>
        <v>1.2594676447322989E-2</v>
      </c>
      <c r="GE26" s="32">
        <f t="shared" si="162"/>
        <v>355396220.18000603</v>
      </c>
      <c r="GF26" s="33">
        <f t="shared" si="163"/>
        <v>2.096157626556102E-2</v>
      </c>
      <c r="GG26" s="76">
        <v>19</v>
      </c>
      <c r="GH26" s="74">
        <v>17153020284.459999</v>
      </c>
      <c r="GI26" s="31">
        <f t="shared" si="90"/>
        <v>1.2269105460081085E-2</v>
      </c>
      <c r="GJ26" s="32">
        <f t="shared" si="164"/>
        <v>-157027421.73000336</v>
      </c>
      <c r="GK26" s="33">
        <f t="shared" si="165"/>
        <v>-9.0714609454167466E-3</v>
      </c>
      <c r="GL26" s="76">
        <v>20</v>
      </c>
      <c r="GM26" s="74">
        <v>16511464586.800001</v>
      </c>
      <c r="GN26" s="31">
        <f t="shared" si="93"/>
        <v>1.1843489764937768E-2</v>
      </c>
      <c r="GO26" s="32">
        <f t="shared" si="166"/>
        <v>-641555697.65999794</v>
      </c>
      <c r="GP26" s="33">
        <f t="shared" si="167"/>
        <v>-3.7401908644696447E-2</v>
      </c>
      <c r="GQ26" s="76">
        <v>20</v>
      </c>
      <c r="GR26" s="74">
        <v>16467837498.809998</v>
      </c>
      <c r="GS26" s="31">
        <f t="shared" si="96"/>
        <v>1.2111238095763584E-2</v>
      </c>
      <c r="GT26" s="32">
        <f t="shared" si="168"/>
        <v>-43627087.990003586</v>
      </c>
      <c r="GU26" s="33">
        <f t="shared" si="169"/>
        <v>-2.6422300554053224E-3</v>
      </c>
      <c r="GV26" s="76">
        <v>21</v>
      </c>
      <c r="GW26" s="74">
        <v>17312890781.719997</v>
      </c>
      <c r="GX26" s="31">
        <f t="shared" si="99"/>
        <v>1.2785440220818284E-2</v>
      </c>
      <c r="GY26" s="32">
        <f t="shared" si="170"/>
        <v>845053282.90999985</v>
      </c>
      <c r="GZ26" s="33">
        <f t="shared" si="171"/>
        <v>5.1315376592164286E-2</v>
      </c>
      <c r="HA26" s="76">
        <v>21</v>
      </c>
      <c r="HB26" s="74">
        <v>17165650289.65</v>
      </c>
      <c r="HC26" s="31">
        <f t="shared" si="102"/>
        <v>1.2283785346091938E-2</v>
      </c>
      <c r="HD26" s="32">
        <f t="shared" si="172"/>
        <v>-147240492.06999779</v>
      </c>
      <c r="HE26" s="33">
        <f t="shared" si="173"/>
        <v>-8.5046739984903762E-3</v>
      </c>
    </row>
    <row r="27" spans="1:213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114"/>
        <v>54933371.340000033</v>
      </c>
      <c r="BP27" s="33">
        <f t="shared" si="115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116"/>
        <v>7142136.1100000143</v>
      </c>
      <c r="BU27" s="33">
        <f t="shared" si="117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18"/>
        <v>159592076.4599998</v>
      </c>
      <c r="BZ27" s="33">
        <f t="shared" si="119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20"/>
        <v>1132478314.6900005</v>
      </c>
      <c r="CE27" s="33">
        <f t="shared" si="121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22"/>
        <v>73913354.409999847</v>
      </c>
      <c r="CJ27" s="33">
        <f t="shared" si="123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24"/>
        <v>59988974.319999695</v>
      </c>
      <c r="CO27" s="33">
        <f t="shared" si="125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26"/>
        <v>10338733.140000343</v>
      </c>
      <c r="CT27" s="33">
        <f t="shared" si="127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28"/>
        <v>14882587.329999924</v>
      </c>
      <c r="CY27" s="33">
        <f t="shared" si="129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30"/>
        <v>603802045.99999952</v>
      </c>
      <c r="DD27" s="33">
        <f t="shared" si="131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32"/>
        <v>192217292.92000008</v>
      </c>
      <c r="DI27" s="33">
        <f t="shared" si="133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34"/>
        <v>144573658.18000031</v>
      </c>
      <c r="DN27" s="33">
        <f t="shared" si="135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36"/>
        <v>2561839138.0599999</v>
      </c>
      <c r="DS27" s="33">
        <f t="shared" si="137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38"/>
        <v>-845680599.21000004</v>
      </c>
      <c r="DX27" s="33">
        <f t="shared" si="139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40"/>
        <v>-326809260.98999977</v>
      </c>
      <c r="EC27" s="33">
        <f t="shared" si="141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42"/>
        <v>20304832.350000381</v>
      </c>
      <c r="EH27" s="33">
        <f t="shared" si="143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44"/>
        <v>-31627685.240000725</v>
      </c>
      <c r="EM27" s="33">
        <f t="shared" si="145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46"/>
        <v>-67045949.640000343</v>
      </c>
      <c r="ER27" s="33">
        <f t="shared" si="147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48"/>
        <v>102954685.2699995</v>
      </c>
      <c r="EW27" s="33">
        <f t="shared" si="149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50"/>
        <v>193672947.42000103</v>
      </c>
      <c r="FB27" s="33">
        <f t="shared" si="151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52"/>
        <v>944614180.30000019</v>
      </c>
      <c r="FG27" s="33">
        <f t="shared" si="153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54"/>
        <v>974326035.84000015</v>
      </c>
      <c r="FL27" s="33">
        <f t="shared" si="155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56"/>
        <v>374627791.65999985</v>
      </c>
      <c r="FQ27" s="33">
        <f t="shared" si="157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58"/>
        <v>-94856817.430000305</v>
      </c>
      <c r="FV27" s="33">
        <f t="shared" si="159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60"/>
        <v>1156507968.9500008</v>
      </c>
      <c r="GA27" s="33">
        <f t="shared" si="161"/>
        <v>0.16086813599811201</v>
      </c>
      <c r="GB27" s="79">
        <v>7</v>
      </c>
      <c r="GC27" s="74">
        <v>8382833033.4400005</v>
      </c>
      <c r="GD27" s="31">
        <f t="shared" si="87"/>
        <v>6.0992939800133105E-3</v>
      </c>
      <c r="GE27" s="32">
        <f t="shared" si="162"/>
        <v>37157602.739999771</v>
      </c>
      <c r="GF27" s="33">
        <f t="shared" si="163"/>
        <v>4.4523182154093364E-3</v>
      </c>
      <c r="GG27" s="79">
        <v>7</v>
      </c>
      <c r="GH27" s="74">
        <v>8908935859.8299999</v>
      </c>
      <c r="GI27" s="31">
        <f t="shared" si="90"/>
        <v>6.3723281258157441E-3</v>
      </c>
      <c r="GJ27" s="32">
        <f t="shared" si="164"/>
        <v>526102826.38999939</v>
      </c>
      <c r="GK27" s="33">
        <f t="shared" si="165"/>
        <v>6.2759549700121667E-2</v>
      </c>
      <c r="GL27" s="79">
        <v>7</v>
      </c>
      <c r="GM27" s="74">
        <v>9085835193.5</v>
      </c>
      <c r="GN27" s="31">
        <f t="shared" si="93"/>
        <v>6.5171684531337842E-3</v>
      </c>
      <c r="GO27" s="32">
        <f t="shared" si="166"/>
        <v>176899333.67000008</v>
      </c>
      <c r="GP27" s="33">
        <f t="shared" si="167"/>
        <v>1.9856393227347318E-2</v>
      </c>
      <c r="GQ27" s="79">
        <v>7</v>
      </c>
      <c r="GR27" s="74">
        <v>9630120453.4699993</v>
      </c>
      <c r="GS27" s="31">
        <f t="shared" si="96"/>
        <v>7.0824527938951349E-3</v>
      </c>
      <c r="GT27" s="32">
        <f t="shared" si="168"/>
        <v>544285259.96999931</v>
      </c>
      <c r="GU27" s="33">
        <f t="shared" si="169"/>
        <v>5.990481319310971E-2</v>
      </c>
      <c r="GV27" s="79">
        <v>8</v>
      </c>
      <c r="GW27" s="74">
        <v>11239395971.93</v>
      </c>
      <c r="GX27" s="31">
        <f t="shared" si="99"/>
        <v>8.3002097759979337E-3</v>
      </c>
      <c r="GY27" s="32">
        <f t="shared" si="170"/>
        <v>1609275518.460001</v>
      </c>
      <c r="GZ27" s="33">
        <f t="shared" si="171"/>
        <v>0.16710855551969075</v>
      </c>
      <c r="HA27" s="79">
        <v>8</v>
      </c>
      <c r="HB27" s="74">
        <v>12241534437.65</v>
      </c>
      <c r="HC27" s="31">
        <f t="shared" si="102"/>
        <v>8.7600748472402273E-3</v>
      </c>
      <c r="HD27" s="32">
        <f t="shared" si="172"/>
        <v>1002138465.7199993</v>
      </c>
      <c r="HE27" s="33">
        <f t="shared" si="173"/>
        <v>8.9163018032535304E-2</v>
      </c>
    </row>
    <row r="28" spans="1:213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114"/>
        <v>174578134.49999976</v>
      </c>
      <c r="BP28" s="33">
        <f t="shared" si="115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116"/>
        <v>11062782.960000038</v>
      </c>
      <c r="BU28" s="33">
        <f t="shared" si="117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18"/>
        <v>41416048.720000029</v>
      </c>
      <c r="BZ28" s="33">
        <f t="shared" si="119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20"/>
        <v>117024.69000005722</v>
      </c>
      <c r="CE28" s="33">
        <f t="shared" si="121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22"/>
        <v>130768750.47000003</v>
      </c>
      <c r="CJ28" s="33">
        <f t="shared" si="123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24"/>
        <v>72094067.899999619</v>
      </c>
      <c r="CO28" s="33">
        <f t="shared" si="125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26"/>
        <v>137893543.64000034</v>
      </c>
      <c r="CT28" s="33">
        <f t="shared" si="127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28"/>
        <v>-61091777.03000021</v>
      </c>
      <c r="CY28" s="33">
        <f t="shared" si="129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30"/>
        <v>-1845783.2999997139</v>
      </c>
      <c r="DD28" s="33">
        <f t="shared" si="131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32"/>
        <v>42174715.079999924</v>
      </c>
      <c r="DI28" s="33">
        <f t="shared" si="133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34"/>
        <v>426639455.15999985</v>
      </c>
      <c r="DN28" s="33">
        <f t="shared" si="135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36"/>
        <v>227161837.06000042</v>
      </c>
      <c r="DS28" s="33">
        <f t="shared" si="137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38"/>
        <v>-7788990.1200003624</v>
      </c>
      <c r="DX28" s="33">
        <f t="shared" si="139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40"/>
        <v>421766734.5999999</v>
      </c>
      <c r="EC28" s="33">
        <f t="shared" si="141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42"/>
        <v>414726504.67000008</v>
      </c>
      <c r="EH28" s="33">
        <f t="shared" si="143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44"/>
        <v>53874874.75</v>
      </c>
      <c r="EM28" s="33">
        <f t="shared" si="145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46"/>
        <v>1399721714.2199993</v>
      </c>
      <c r="ER28" s="33">
        <f t="shared" si="147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48"/>
        <v>541678369.18000126</v>
      </c>
      <c r="EW28" s="33">
        <f t="shared" si="149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50"/>
        <v>90084521.419998169</v>
      </c>
      <c r="FB28" s="33">
        <f t="shared" si="151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52"/>
        <v>49746081.820000648</v>
      </c>
      <c r="FG28" s="33">
        <f t="shared" si="153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54"/>
        <v>75281537.469999313</v>
      </c>
      <c r="FL28" s="33">
        <f t="shared" si="155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56"/>
        <v>-1315988669.499999</v>
      </c>
      <c r="FQ28" s="33">
        <f t="shared" si="157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58"/>
        <v>-100070046.57999897</v>
      </c>
      <c r="FV28" s="33">
        <f t="shared" si="159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60"/>
        <v>32620651.199998856</v>
      </c>
      <c r="GA28" s="33">
        <f t="shared" si="161"/>
        <v>7.0005091051831827E-3</v>
      </c>
      <c r="GB28" s="79">
        <v>8</v>
      </c>
      <c r="GC28" s="74">
        <v>4372573550.8000002</v>
      </c>
      <c r="GD28" s="31">
        <f t="shared" si="87"/>
        <v>3.1814556521848865E-3</v>
      </c>
      <c r="GE28" s="32">
        <f t="shared" si="162"/>
        <v>-319801228.25999928</v>
      </c>
      <c r="GF28" s="33">
        <f t="shared" si="163"/>
        <v>-6.8153385719983667E-2</v>
      </c>
      <c r="GG28" s="79">
        <v>9</v>
      </c>
      <c r="GH28" s="74">
        <v>5731522156.0300007</v>
      </c>
      <c r="GI28" s="31">
        <f t="shared" si="90"/>
        <v>4.0996074518043508E-3</v>
      </c>
      <c r="GJ28" s="32">
        <f t="shared" si="164"/>
        <v>1358948605.2300005</v>
      </c>
      <c r="GK28" s="33">
        <f t="shared" si="165"/>
        <v>0.31078919300999958</v>
      </c>
      <c r="GL28" s="79">
        <v>11</v>
      </c>
      <c r="GM28" s="74">
        <v>8881117694.289999</v>
      </c>
      <c r="GN28" s="31">
        <f t="shared" si="93"/>
        <v>6.3703268695873066E-3</v>
      </c>
      <c r="GO28" s="32">
        <f t="shared" si="166"/>
        <v>3149595538.2599983</v>
      </c>
      <c r="GP28" s="33">
        <f t="shared" si="167"/>
        <v>0.54952165454797774</v>
      </c>
      <c r="GQ28" s="79">
        <v>15</v>
      </c>
      <c r="GR28" s="74">
        <v>9734704496.5399971</v>
      </c>
      <c r="GS28" s="31">
        <f t="shared" si="96"/>
        <v>7.1593689188404934E-3</v>
      </c>
      <c r="GT28" s="32">
        <f t="shared" si="168"/>
        <v>853586802.24999809</v>
      </c>
      <c r="GU28" s="33">
        <f t="shared" si="169"/>
        <v>9.6112542546170826E-2</v>
      </c>
      <c r="GV28" s="79">
        <v>15</v>
      </c>
      <c r="GW28" s="74">
        <v>10395420361.460001</v>
      </c>
      <c r="GX28" s="31">
        <f t="shared" si="99"/>
        <v>7.676940106504832E-3</v>
      </c>
      <c r="GY28" s="32">
        <f t="shared" si="170"/>
        <v>660715864.92000389</v>
      </c>
      <c r="GZ28" s="33">
        <f t="shared" si="171"/>
        <v>6.7872205587220638E-2</v>
      </c>
      <c r="HA28" s="79">
        <v>18</v>
      </c>
      <c r="HB28" s="74">
        <v>12199532091.090004</v>
      </c>
      <c r="HC28" s="31">
        <f t="shared" si="102"/>
        <v>8.7300178554881435E-3</v>
      </c>
      <c r="HD28" s="32">
        <f t="shared" si="172"/>
        <v>1804111729.630003</v>
      </c>
      <c r="HE28" s="33">
        <f t="shared" si="173"/>
        <v>0.17354870384256607</v>
      </c>
    </row>
    <row r="29" spans="1:213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114"/>
        <v>80316399.779999495</v>
      </c>
      <c r="BP29" s="33">
        <f t="shared" si="115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116"/>
        <v>-77782965.019999266</v>
      </c>
      <c r="BU29" s="33">
        <f t="shared" si="117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18"/>
        <v>89709600.949999809</v>
      </c>
      <c r="BZ29" s="33">
        <f t="shared" si="119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20"/>
        <v>-48672597.470000029</v>
      </c>
      <c r="CE29" s="33">
        <f t="shared" si="121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22"/>
        <v>15056990.199999571</v>
      </c>
      <c r="CJ29" s="33">
        <f t="shared" si="123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24"/>
        <v>28909054.430000544</v>
      </c>
      <c r="CO29" s="33">
        <f t="shared" si="125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26"/>
        <v>-54416008.400000334</v>
      </c>
      <c r="CT29" s="33">
        <f t="shared" si="127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28"/>
        <v>-142405044.50999999</v>
      </c>
      <c r="CY29" s="33">
        <f t="shared" si="129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30"/>
        <v>-146119556.27999997</v>
      </c>
      <c r="DD29" s="33">
        <f t="shared" si="131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32"/>
        <v>-137383281.00999999</v>
      </c>
      <c r="DI29" s="33">
        <f t="shared" si="133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34"/>
        <v>151692328.1900003</v>
      </c>
      <c r="DN29" s="33">
        <f t="shared" si="135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36"/>
        <v>144178807.19999981</v>
      </c>
      <c r="DS29" s="33">
        <f t="shared" si="137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38"/>
        <v>-14353719.830000162</v>
      </c>
      <c r="DX29" s="33">
        <f t="shared" si="139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40"/>
        <v>123167687.89000034</v>
      </c>
      <c r="EC29" s="33">
        <f t="shared" si="141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42"/>
        <v>135561452.04999995</v>
      </c>
      <c r="EH29" s="33">
        <f t="shared" si="143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44"/>
        <v>-40060642.409999847</v>
      </c>
      <c r="EM29" s="33">
        <f t="shared" si="145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46"/>
        <v>25954926.450000048</v>
      </c>
      <c r="ER29" s="33">
        <f t="shared" si="147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48"/>
        <v>8405990.029999733</v>
      </c>
      <c r="EW29" s="33">
        <f t="shared" si="149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50"/>
        <v>255126916.43000007</v>
      </c>
      <c r="FB29" s="33">
        <f t="shared" si="151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52"/>
        <v>9973176.1099996567</v>
      </c>
      <c r="FG29" s="33">
        <f t="shared" si="153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54"/>
        <v>115254457.68000031</v>
      </c>
      <c r="FL29" s="33">
        <f t="shared" si="155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56"/>
        <v>272965706.92999983</v>
      </c>
      <c r="FQ29" s="33">
        <f t="shared" si="157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58"/>
        <v>150418306.86000013</v>
      </c>
      <c r="FV29" s="33">
        <f t="shared" si="159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60"/>
        <v>763905958.98999977</v>
      </c>
      <c r="GA29" s="33">
        <f t="shared" si="161"/>
        <v>0.26037970233124935</v>
      </c>
      <c r="GB29" s="79">
        <v>25</v>
      </c>
      <c r="GC29" s="74">
        <v>3426336162.4400005</v>
      </c>
      <c r="GD29" s="31">
        <f t="shared" si="87"/>
        <v>2.4929795745313029E-3</v>
      </c>
      <c r="GE29" s="32">
        <f t="shared" si="162"/>
        <v>-271385113.75999928</v>
      </c>
      <c r="GF29" s="33">
        <f t="shared" si="163"/>
        <v>-7.3392528394917556E-2</v>
      </c>
      <c r="GG29" s="79">
        <v>26</v>
      </c>
      <c r="GH29" s="74">
        <v>3461765195.6100006</v>
      </c>
      <c r="GI29" s="31">
        <f t="shared" si="90"/>
        <v>2.4761098371378987E-3</v>
      </c>
      <c r="GJ29" s="32">
        <f t="shared" si="164"/>
        <v>35429033.170000076</v>
      </c>
      <c r="GK29" s="33">
        <f t="shared" si="165"/>
        <v>1.0340209334500897E-2</v>
      </c>
      <c r="GL29" s="79">
        <v>26</v>
      </c>
      <c r="GM29" s="74">
        <v>3657356778.2199998</v>
      </c>
      <c r="GN29" s="31">
        <f t="shared" si="93"/>
        <v>2.6233813082942969E-3</v>
      </c>
      <c r="GO29" s="32">
        <f t="shared" si="166"/>
        <v>195591582.60999918</v>
      </c>
      <c r="GP29" s="33">
        <f t="shared" si="167"/>
        <v>5.6500534137334468E-2</v>
      </c>
      <c r="GQ29" s="79">
        <v>26</v>
      </c>
      <c r="GR29" s="74">
        <v>3315629876.8399997</v>
      </c>
      <c r="GS29" s="31">
        <f t="shared" si="96"/>
        <v>2.4384733501735317E-3</v>
      </c>
      <c r="GT29" s="32">
        <f t="shared" si="168"/>
        <v>-341726901.38000011</v>
      </c>
      <c r="GU29" s="33">
        <f t="shared" si="169"/>
        <v>-9.3435484176721553E-2</v>
      </c>
      <c r="GV29" s="79">
        <v>27</v>
      </c>
      <c r="GW29" s="74">
        <v>4347278328.29</v>
      </c>
      <c r="GX29" s="31">
        <f t="shared" si="99"/>
        <v>3.210432497402303E-3</v>
      </c>
      <c r="GY29" s="32">
        <f t="shared" si="170"/>
        <v>1031648451.4500003</v>
      </c>
      <c r="GZ29" s="33">
        <f t="shared" si="171"/>
        <v>0.3111470489080117</v>
      </c>
      <c r="HA29" s="79">
        <v>28</v>
      </c>
      <c r="HB29" s="74">
        <v>5270358678.0899992</v>
      </c>
      <c r="HC29" s="31">
        <f t="shared" si="102"/>
        <v>3.7714827930291259E-3</v>
      </c>
      <c r="HD29" s="32">
        <f t="shared" si="172"/>
        <v>923080349.79999924</v>
      </c>
      <c r="HE29" s="33">
        <f t="shared" si="173"/>
        <v>0.21233523140053756</v>
      </c>
    </row>
    <row r="30" spans="1:213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114"/>
        <v>549309849.54999924</v>
      </c>
      <c r="BP30" s="33">
        <f t="shared" si="115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116"/>
        <v>150506921.51000023</v>
      </c>
      <c r="BU30" s="33">
        <f t="shared" si="117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18"/>
        <v>345404049.5</v>
      </c>
      <c r="BZ30" s="33">
        <f t="shared" si="119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20"/>
        <v>147800930.46000004</v>
      </c>
      <c r="CE30" s="33">
        <f t="shared" si="121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22"/>
        <v>265981161.25999928</v>
      </c>
      <c r="CJ30" s="33">
        <f t="shared" si="123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24"/>
        <v>440575931.3900013</v>
      </c>
      <c r="CO30" s="33">
        <f t="shared" si="125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26"/>
        <v>424308283.29999924</v>
      </c>
      <c r="CT30" s="33">
        <f t="shared" si="127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28"/>
        <v>-363517697.95999908</v>
      </c>
      <c r="CY30" s="33">
        <f t="shared" si="129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30"/>
        <v>-258403974.97000027</v>
      </c>
      <c r="DD30" s="33">
        <f t="shared" si="131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32"/>
        <v>181418756.98999882</v>
      </c>
      <c r="DI30" s="33">
        <f t="shared" si="133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34"/>
        <v>1065457328.1699982</v>
      </c>
      <c r="DN30" s="33">
        <f t="shared" si="135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36"/>
        <v>788954125.47000313</v>
      </c>
      <c r="DS30" s="33">
        <f t="shared" si="137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38"/>
        <v>740966036.78999901</v>
      </c>
      <c r="DX30" s="33">
        <f t="shared" si="139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40"/>
        <v>700989001.70999908</v>
      </c>
      <c r="EC30" s="33">
        <f t="shared" si="141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42"/>
        <v>785559479.25000191</v>
      </c>
      <c r="EH30" s="33">
        <f t="shared" si="143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44"/>
        <v>1448192304.7099972</v>
      </c>
      <c r="EM30" s="33">
        <f t="shared" si="145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46"/>
        <v>2931469876.8800049</v>
      </c>
      <c r="ER30" s="33">
        <f t="shared" si="147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48"/>
        <v>606791475.35000038</v>
      </c>
      <c r="EW30" s="33">
        <f t="shared" si="149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50"/>
        <v>246901974.97999573</v>
      </c>
      <c r="FB30" s="33">
        <f t="shared" si="151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52"/>
        <v>639497539.04999924</v>
      </c>
      <c r="FG30" s="33">
        <f t="shared" si="153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54"/>
        <v>675440362.62000275</v>
      </c>
      <c r="FL30" s="33">
        <f t="shared" si="155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56"/>
        <v>230258937.86999893</v>
      </c>
      <c r="FQ30" s="33">
        <f t="shared" si="157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58"/>
        <v>671824890.6400032</v>
      </c>
      <c r="FV30" s="33">
        <f t="shared" si="159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60"/>
        <v>377434745.52999878</v>
      </c>
      <c r="GA30" s="33">
        <f t="shared" si="161"/>
        <v>1.8746290841094509E-2</v>
      </c>
      <c r="GB30" s="79">
        <v>7</v>
      </c>
      <c r="GC30" s="74">
        <v>21925490265.010002</v>
      </c>
      <c r="GD30" s="31">
        <f t="shared" si="87"/>
        <v>1.595284198656384E-2</v>
      </c>
      <c r="GE30" s="32">
        <f t="shared" si="162"/>
        <v>1414219512.7000008</v>
      </c>
      <c r="GF30" s="33">
        <f t="shared" si="163"/>
        <v>6.894841035340192E-2</v>
      </c>
      <c r="GG30" s="79">
        <v>7</v>
      </c>
      <c r="GH30" s="74">
        <v>22085914788.32</v>
      </c>
      <c r="GI30" s="31">
        <f t="shared" si="90"/>
        <v>1.5797475501486771E-2</v>
      </c>
      <c r="GJ30" s="32">
        <f t="shared" si="164"/>
        <v>160424523.30999756</v>
      </c>
      <c r="GK30" s="33">
        <f t="shared" si="165"/>
        <v>7.3168043848037701E-3</v>
      </c>
      <c r="GL30" s="79">
        <v>7</v>
      </c>
      <c r="GM30" s="74">
        <v>22363166346.469997</v>
      </c>
      <c r="GN30" s="31">
        <f t="shared" si="93"/>
        <v>1.6040850303961369E-2</v>
      </c>
      <c r="GO30" s="32">
        <f t="shared" si="166"/>
        <v>277251558.14999771</v>
      </c>
      <c r="GP30" s="33">
        <f t="shared" si="167"/>
        <v>1.2553320105020983E-2</v>
      </c>
      <c r="GQ30" s="79">
        <v>7</v>
      </c>
      <c r="GR30" s="74">
        <v>22834980570.049999</v>
      </c>
      <c r="GS30" s="31">
        <f t="shared" si="96"/>
        <v>1.6793940711158684E-2</v>
      </c>
      <c r="GT30" s="32">
        <f t="shared" si="168"/>
        <v>471814223.58000183</v>
      </c>
      <c r="GU30" s="33">
        <f t="shared" si="169"/>
        <v>2.109782739484372E-2</v>
      </c>
      <c r="GV30" s="79">
        <v>7</v>
      </c>
      <c r="GW30" s="74">
        <v>24816275138.659996</v>
      </c>
      <c r="GX30" s="31">
        <f t="shared" si="99"/>
        <v>1.8326633390636719E-2</v>
      </c>
      <c r="GY30" s="32">
        <f t="shared" si="170"/>
        <v>1981294568.6099968</v>
      </c>
      <c r="GZ30" s="33">
        <f t="shared" si="171"/>
        <v>8.6765765468118317E-2</v>
      </c>
      <c r="HA30" s="79">
        <v>7</v>
      </c>
      <c r="HB30" s="74">
        <v>26515171847.110001</v>
      </c>
      <c r="HC30" s="31">
        <f t="shared" si="102"/>
        <v>1.8974328026537021E-2</v>
      </c>
      <c r="HD30" s="32">
        <f t="shared" si="172"/>
        <v>1698896708.4500046</v>
      </c>
      <c r="HE30" s="33">
        <f t="shared" si="173"/>
        <v>6.8458972950512662E-2</v>
      </c>
    </row>
    <row r="31" spans="1:213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38"/>
        <v>0</v>
      </c>
      <c r="DX31" s="33"/>
      <c r="DY31" s="79">
        <v>0</v>
      </c>
      <c r="DZ31" s="74">
        <v>0</v>
      </c>
      <c r="EA31" s="31"/>
      <c r="EB31" s="32">
        <f t="shared" si="140"/>
        <v>0</v>
      </c>
      <c r="EC31" s="33"/>
      <c r="ED31" s="79">
        <v>0</v>
      </c>
      <c r="EE31" s="74">
        <v>0</v>
      </c>
      <c r="EF31" s="31"/>
      <c r="EG31" s="32">
        <f t="shared" si="142"/>
        <v>0</v>
      </c>
      <c r="EH31" s="33"/>
      <c r="EI31" s="79">
        <v>0</v>
      </c>
      <c r="EJ31" s="74">
        <v>0</v>
      </c>
      <c r="EK31" s="31"/>
      <c r="EL31" s="32">
        <f t="shared" si="144"/>
        <v>0</v>
      </c>
      <c r="EM31" s="33"/>
      <c r="EN31" s="79">
        <v>0</v>
      </c>
      <c r="EO31" s="74">
        <v>0</v>
      </c>
      <c r="EP31" s="31"/>
      <c r="EQ31" s="32">
        <f t="shared" si="146"/>
        <v>0</v>
      </c>
      <c r="ER31" s="33"/>
      <c r="ES31" s="79">
        <v>0</v>
      </c>
      <c r="ET31" s="74">
        <v>0</v>
      </c>
      <c r="EU31" s="31"/>
      <c r="EV31" s="32">
        <f t="shared" si="148"/>
        <v>0</v>
      </c>
      <c r="EW31" s="33"/>
      <c r="EX31" s="79">
        <v>0</v>
      </c>
      <c r="EY31" s="74">
        <v>0</v>
      </c>
      <c r="EZ31" s="31"/>
      <c r="FA31" s="32">
        <f t="shared" si="150"/>
        <v>0</v>
      </c>
      <c r="FB31" s="33"/>
      <c r="FC31" s="79">
        <v>0</v>
      </c>
      <c r="FD31" s="74">
        <v>0</v>
      </c>
      <c r="FE31" s="31"/>
      <c r="FF31" s="32">
        <f t="shared" si="152"/>
        <v>0</v>
      </c>
      <c r="FG31" s="33"/>
      <c r="FH31" s="79">
        <v>0</v>
      </c>
      <c r="FI31" s="74">
        <v>0</v>
      </c>
      <c r="FJ31" s="31"/>
      <c r="FK31" s="32">
        <f t="shared" si="154"/>
        <v>0</v>
      </c>
      <c r="FL31" s="33"/>
      <c r="FM31" s="79">
        <v>0</v>
      </c>
      <c r="FN31" s="74">
        <v>0</v>
      </c>
      <c r="FO31" s="31"/>
      <c r="FP31" s="32">
        <f t="shared" si="156"/>
        <v>0</v>
      </c>
      <c r="FQ31" s="33"/>
      <c r="FR31" s="79">
        <v>0</v>
      </c>
      <c r="FS31" s="74">
        <v>0</v>
      </c>
      <c r="FT31" s="31"/>
      <c r="FU31" s="32">
        <f t="shared" si="158"/>
        <v>0</v>
      </c>
      <c r="FV31" s="33"/>
      <c r="FW31" s="79">
        <v>0</v>
      </c>
      <c r="FX31" s="74">
        <v>0</v>
      </c>
      <c r="FY31" s="31"/>
      <c r="FZ31" s="32">
        <f t="shared" si="160"/>
        <v>0</v>
      </c>
      <c r="GA31" s="33"/>
      <c r="GB31" s="79">
        <v>0</v>
      </c>
      <c r="GC31" s="74">
        <v>0</v>
      </c>
      <c r="GD31" s="31"/>
      <c r="GE31" s="32">
        <f t="shared" si="162"/>
        <v>0</v>
      </c>
      <c r="GF31" s="33"/>
      <c r="GG31" s="79">
        <v>0</v>
      </c>
      <c r="GH31" s="74">
        <v>0</v>
      </c>
      <c r="GI31" s="31"/>
      <c r="GJ31" s="32">
        <f t="shared" si="164"/>
        <v>0</v>
      </c>
      <c r="GK31" s="33"/>
      <c r="GL31" s="79">
        <v>0</v>
      </c>
      <c r="GM31" s="74">
        <v>0</v>
      </c>
      <c r="GN31" s="31"/>
      <c r="GO31" s="32">
        <f t="shared" si="166"/>
        <v>0</v>
      </c>
      <c r="GP31" s="33"/>
      <c r="GQ31" s="79">
        <v>0</v>
      </c>
      <c r="GR31" s="74">
        <v>0</v>
      </c>
      <c r="GS31" s="31"/>
      <c r="GT31" s="32">
        <f t="shared" si="168"/>
        <v>0</v>
      </c>
      <c r="GU31" s="33"/>
      <c r="GV31" s="79">
        <v>0</v>
      </c>
      <c r="GW31" s="74">
        <v>0</v>
      </c>
      <c r="GX31" s="31"/>
      <c r="GY31" s="32">
        <f t="shared" si="170"/>
        <v>0</v>
      </c>
      <c r="GZ31" s="33"/>
      <c r="HA31" s="79">
        <v>0</v>
      </c>
      <c r="HB31" s="74">
        <v>0</v>
      </c>
      <c r="HC31" s="31"/>
      <c r="HD31" s="32">
        <f t="shared" si="172"/>
        <v>0</v>
      </c>
      <c r="HE31" s="33"/>
    </row>
    <row r="32" spans="1:213" ht="21.75" thickBot="1">
      <c r="A32" s="96" t="s">
        <v>20</v>
      </c>
      <c r="B32" s="97">
        <f t="shared" ref="B32:M32" si="174">SUM(B7:B26)</f>
        <v>24</v>
      </c>
      <c r="C32" s="98">
        <f t="shared" si="174"/>
        <v>28942137910.779999</v>
      </c>
      <c r="D32" s="99">
        <f t="shared" si="174"/>
        <v>1</v>
      </c>
      <c r="E32" s="100">
        <f t="shared" si="174"/>
        <v>30</v>
      </c>
      <c r="F32" s="98">
        <f t="shared" si="174"/>
        <v>27056803711.810001</v>
      </c>
      <c r="G32" s="99">
        <f t="shared" si="174"/>
        <v>1</v>
      </c>
      <c r="H32" s="101">
        <f t="shared" si="174"/>
        <v>89</v>
      </c>
      <c r="I32" s="102">
        <f t="shared" si="174"/>
        <v>184379739588.50003</v>
      </c>
      <c r="J32" s="103">
        <f t="shared" si="174"/>
        <v>0.99999999999999978</v>
      </c>
      <c r="K32" s="100">
        <f t="shared" si="174"/>
        <v>261</v>
      </c>
      <c r="L32" s="98">
        <f t="shared" si="174"/>
        <v>289677201742.11005</v>
      </c>
      <c r="M32" s="99">
        <f t="shared" si="174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75">SUM(AI7:AI28)</f>
        <v>544</v>
      </c>
      <c r="AJ32" s="98">
        <f t="shared" si="175"/>
        <v>958375630281.45996</v>
      </c>
      <c r="AK32" s="107">
        <f t="shared" si="175"/>
        <v>1</v>
      </c>
      <c r="AL32" s="106">
        <f t="shared" si="175"/>
        <v>586</v>
      </c>
      <c r="AM32" s="98">
        <f t="shared" si="175"/>
        <v>1103883062110.4199</v>
      </c>
      <c r="AN32" s="107">
        <f t="shared" si="175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  <c r="GG32" s="106">
        <f>SUM(GG7:GG31)</f>
        <v>1352</v>
      </c>
      <c r="GH32" s="115">
        <f>SUM(GH7:GH31)</f>
        <v>1398066088865.9961</v>
      </c>
      <c r="GI32" s="116">
        <f>SUM(GI7:GI30)</f>
        <v>0.99999999999999978</v>
      </c>
      <c r="GJ32" s="90">
        <f>IF(GH32&lt;0,"Error",IF(AND(GC32=0,GH32&gt;0),"New Comer",GH32-GC32))</f>
        <v>23672091641.13916</v>
      </c>
      <c r="GK32" s="91">
        <f>IF(AND(GC32=0,GH32=0),"-",IF(GC32=0,"",GJ32/GC32))</f>
        <v>1.7223657618512068E-2</v>
      </c>
      <c r="GL32" s="106">
        <f>SUM(GL7:GL31)</f>
        <v>1363</v>
      </c>
      <c r="GM32" s="115">
        <f>SUM(GM7:GM31)</f>
        <v>1394138460412.3699</v>
      </c>
      <c r="GN32" s="116">
        <f>SUM(GN7:GN30)</f>
        <v>0.99999999999999978</v>
      </c>
      <c r="GO32" s="90">
        <f>IF(GM32&lt;0,"Error",IF(AND(GH32=0,GM32&gt;0),"New Comer",GM32-GH32))</f>
        <v>-3927628453.6262207</v>
      </c>
      <c r="GP32" s="91">
        <f>IF(AND(GH32=0,GM32=0),"-",IF(GH32=0,"",GO32/GH32))</f>
        <v>-2.8093296053064353E-3</v>
      </c>
      <c r="GQ32" s="106">
        <f>SUM(GQ7:GQ31)</f>
        <v>1373</v>
      </c>
      <c r="GR32" s="115">
        <f>SUM(GR7:GR31)</f>
        <v>1359715445159.1797</v>
      </c>
      <c r="GS32" s="116">
        <f>SUM(GS7:GS30)</f>
        <v>0.99999999999999989</v>
      </c>
      <c r="GT32" s="90">
        <f>IF(GR32&lt;0,"Error",IF(AND(GM32=0,GR32&gt;0),"New Comer",GR32-GM32))</f>
        <v>-34423015253.190186</v>
      </c>
      <c r="GU32" s="91">
        <f>IF(AND(GM32=0,GR32=0),"-",IF(GM32=0,"",GT32/GM32))</f>
        <v>-2.4691245690910971E-2</v>
      </c>
      <c r="GV32" s="106">
        <f>SUM(GV7:GV31)</f>
        <v>1364</v>
      </c>
      <c r="GW32" s="115">
        <f>SUM(GW7:GW31)</f>
        <v>1354109868937.4617</v>
      </c>
      <c r="GX32" s="116">
        <f>SUM(GX7:GX30)</f>
        <v>1.0000000000000002</v>
      </c>
      <c r="GY32" s="90">
        <f>IF(GW32&lt;0,"Error",IF(AND(GR32=0,GW32&gt;0),"New Comer",GW32-GR32))</f>
        <v>-5605576221.7180176</v>
      </c>
      <c r="GZ32" s="91">
        <f>IF(AND(GR32=0,GW32=0),"-",IF(GR32=0,"",GY32/GR32))</f>
        <v>-4.122609801686692E-3</v>
      </c>
      <c r="HA32" s="106">
        <f>SUM(HA7:HA31)</f>
        <v>1383</v>
      </c>
      <c r="HB32" s="115">
        <f>SUM(HB7:HB31)</f>
        <v>1397423498214.3528</v>
      </c>
      <c r="HC32" s="116">
        <f>SUM(HC7:HC30)</f>
        <v>0.99999999999999978</v>
      </c>
      <c r="HD32" s="90">
        <f>IF(HB32&lt;0,"Error",IF(AND(GW32=0,HB32&gt;0),"New Comer",HB32-GW32))</f>
        <v>43313629276.891113</v>
      </c>
      <c r="HE32" s="91">
        <f>IF(AND(GW32=0,HB32=0),"-",IF(GW32=0,"",HD32/GW32))</f>
        <v>3.19867909321703E-2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79">
    <mergeCell ref="HA3:HE3"/>
    <mergeCell ref="HD4:HE4"/>
    <mergeCell ref="FW3:GA3"/>
    <mergeCell ref="FZ4:GA4"/>
    <mergeCell ref="GG3:GK3"/>
    <mergeCell ref="GJ4:GK4"/>
    <mergeCell ref="GB3:GF3"/>
    <mergeCell ref="GE4:GF4"/>
    <mergeCell ref="EQ4:ER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  <mergeCell ref="CK3:CO3"/>
    <mergeCell ref="CN4:CO4"/>
    <mergeCell ref="DC4:DD4"/>
    <mergeCell ref="CU3:CY3"/>
    <mergeCell ref="CX4:CY4"/>
    <mergeCell ref="CP3:CT3"/>
    <mergeCell ref="CS4:CT4"/>
    <mergeCell ref="CZ3:DD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AC3:AE3"/>
    <mergeCell ref="AF3:AH3"/>
    <mergeCell ref="BB3:BF3"/>
    <mergeCell ref="AO3:AQ3"/>
    <mergeCell ref="AI3:AK3"/>
    <mergeCell ref="AW3:BA3"/>
    <mergeCell ref="AL3:AN3"/>
    <mergeCell ref="AR3:AV3"/>
    <mergeCell ref="K3:M3"/>
    <mergeCell ref="N3:P3"/>
    <mergeCell ref="Q3:S3"/>
    <mergeCell ref="Z3:AB3"/>
    <mergeCell ref="W3:Y3"/>
    <mergeCell ref="T3:V3"/>
    <mergeCell ref="DH4:DI4"/>
    <mergeCell ref="DJ3:DN3"/>
    <mergeCell ref="DM4:DN4"/>
    <mergeCell ref="DT3:DX3"/>
    <mergeCell ref="DW4:DX4"/>
    <mergeCell ref="DE3:DI3"/>
    <mergeCell ref="DO3:DS3"/>
    <mergeCell ref="GV3:GZ3"/>
    <mergeCell ref="GY4:GZ4"/>
    <mergeCell ref="DR4:DS4"/>
    <mergeCell ref="ED3:EH3"/>
    <mergeCell ref="EG4:EH4"/>
    <mergeCell ref="ES3:EW3"/>
    <mergeCell ref="EV4:EW4"/>
    <mergeCell ref="EI3:EM3"/>
    <mergeCell ref="EL4:EM4"/>
    <mergeCell ref="DY3:EC3"/>
    <mergeCell ref="EB4:EC4"/>
    <mergeCell ref="GQ3:GU3"/>
    <mergeCell ref="GT4:GU4"/>
    <mergeCell ref="GL3:GP3"/>
    <mergeCell ref="GO4:GP4"/>
    <mergeCell ref="EN3:ER3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2025-07-04T07:13:49Z</dcterms:modified>
</cp:coreProperties>
</file>